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9048" activeTab="1"/>
  </bookViews>
  <sheets>
    <sheet name="Upute" sheetId="1" r:id="rId1"/>
    <sheet name="RefStr" sheetId="2" r:id="rId2"/>
    <sheet name="PRRAS" sheetId="3" r:id="rId3"/>
    <sheet name="Bil" sheetId="4" r:id="rId4"/>
    <sheet name="RasF" sheetId="5" r:id="rId5"/>
    <sheet name="PVRIO" sheetId="6" r:id="rId6"/>
    <sheet name="Obv" sheetId="7" r:id="rId7"/>
    <sheet name="Kont" sheetId="8" r:id="rId8"/>
    <sheet name="Sifre" sheetId="9" r:id="rId9"/>
    <sheet name="Prom" sheetId="10" r:id="rId10"/>
  </sheets>
  <externalReferences>
    <externalReference r:id="rId13"/>
  </externalReferences>
  <definedNames>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_xlnm.Print_Area" localSheetId="3">'Bil'!$A$2:$F$327</definedName>
    <definedName name="_xlnm.Print_Area" localSheetId="6">'Obv'!$A$2:$D$111</definedName>
    <definedName name="_xlnm.Print_Area" localSheetId="9">'Prom'!$A$3:$C$23</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Area" localSheetId="0">'Upute'!$B$2:$B$24</definedName>
    <definedName name="Z_20966C26_2FB0_458A_A419_418535DD5D43_.wvu.Cols" localSheetId="6" hidden="1">'Obv'!#REF!</definedName>
    <definedName name="Z_20966C26_2FB0_458A_A419_418535DD5D43_.wvu.Cols" localSheetId="0" hidden="1">'Upute'!$C:$IV</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 name="Z_20966C26_2FB0_458A_A419_418535DD5D43_.wvu.Rows" localSheetId="0" hidden="1">'Upute'!$24:$65536</definedName>
  </definedNames>
  <calcPr fullCalcOnLoad="1"/>
</workbook>
</file>

<file path=xl/comments2.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0"/>
          </rPr>
          <t>Naputak:</t>
        </r>
        <r>
          <rPr>
            <sz val="8"/>
            <rFont val="Tahoma"/>
            <family val="0"/>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<sst xmlns="http://schemas.openxmlformats.org/spreadsheetml/2006/main" count="4704" uniqueCount="4259">
  <si>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</si>
  <si>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</si>
  <si>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</si>
  <si>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</si>
  <si>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</si>
  <si>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</si>
  <si>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</si>
  <si>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</si>
  <si>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</si>
  <si>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</si>
  <si>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</si>
  <si>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</si>
  <si>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</si>
  <si>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</si>
  <si>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</si>
  <si>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</si>
  <si>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</si>
  <si>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</si>
  <si>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</si>
  <si>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</si>
  <si>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</si>
  <si>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</si>
  <si>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</si>
  <si>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Novosti</t>
  </si>
  <si>
    <t>Uputa</t>
  </si>
  <si>
    <t>Kontrole</t>
  </si>
  <si>
    <t>Sifre</t>
  </si>
  <si>
    <t>Promjene</t>
  </si>
  <si>
    <t>Referentna stranica</t>
  </si>
  <si>
    <t>Izvještaji proračuna, proračunskih i izvanproračunskih korisnika</t>
  </si>
  <si>
    <t>Broj RKP-a:</t>
  </si>
  <si>
    <t>AOP oznaka razdoblja:</t>
  </si>
  <si>
    <t>2018-12</t>
  </si>
  <si>
    <t>Matični broj:</t>
  </si>
  <si>
    <t>Proračun nema korisnika pa Izvještaj vrijedi i kao konsolidirani:</t>
  </si>
  <si>
    <t>NE</t>
  </si>
  <si>
    <t>Kontrolni broj izvještaja</t>
  </si>
  <si>
    <t>Naziv obveznika:</t>
  </si>
  <si>
    <t>OSNOVNA ŠKOLA BRODARICA</t>
  </si>
  <si>
    <t>Od datuma:</t>
  </si>
  <si>
    <t>Pošta i mjesto:</t>
  </si>
  <si>
    <t>ŠIBENIK</t>
  </si>
  <si>
    <t>Do datuma:</t>
  </si>
  <si>
    <t>Ulica i kućni broj:</t>
  </si>
  <si>
    <t>GOMLJANIK 100</t>
  </si>
  <si>
    <t>OIB:</t>
  </si>
  <si>
    <t>Razina:</t>
  </si>
  <si>
    <t>Šifra djelatnosti:</t>
  </si>
  <si>
    <t>Razdjel:</t>
  </si>
  <si>
    <t>Šifra grada/opć.:</t>
  </si>
  <si>
    <t>Popunjen</t>
  </si>
  <si>
    <t xml:space="preserve">    Broj pogrešaka</t>
  </si>
  <si>
    <t>Pregled 
popunjenosti
obrazaca:</t>
  </si>
  <si>
    <t>PR-RAS (VP 151)</t>
  </si>
  <si>
    <t>Osoba za kontaktiranje:</t>
  </si>
  <si>
    <t>Zora Dujić</t>
  </si>
  <si>
    <t>BIL (VP 152)</t>
  </si>
  <si>
    <t>Telefon:</t>
  </si>
  <si>
    <t>022350315</t>
  </si>
  <si>
    <t>Telefax:</t>
  </si>
  <si>
    <t>022351208</t>
  </si>
  <si>
    <t>RAS funkcijski (VP 154)</t>
  </si>
  <si>
    <t>Adresa e-pošte za kontakt:</t>
  </si>
  <si>
    <t>zora.dujic@skole.hr</t>
  </si>
  <si>
    <t>DA</t>
  </si>
  <si>
    <t>P-VRIO (VP 156)</t>
  </si>
  <si>
    <t>Adresa e-pošte obveznika:</t>
  </si>
  <si>
    <t>ured@os-brodarica.skole.hr</t>
  </si>
  <si>
    <t>Obveze (VP 159)</t>
  </si>
  <si>
    <t>Zakonski predstavnik:</t>
  </si>
  <si>
    <t>Emil Božikov, prof.</t>
  </si>
  <si>
    <t>Stanje kontrola:</t>
  </si>
  <si>
    <t>Obrazac</t>
  </si>
  <si>
    <t>Opis stavke</t>
  </si>
  <si>
    <r>
      <t xml:space="preserve">AOP
</t>
    </r>
    <r>
      <rPr>
        <b/>
        <sz val="8"/>
        <color indexed="18"/>
        <rFont val="Arial"/>
        <family val="2"/>
      </rPr>
      <t>oznaka</t>
    </r>
  </si>
  <si>
    <t>Prethodna godina / početak godine</t>
  </si>
  <si>
    <t>Tekuća godina / kraj godine</t>
  </si>
  <si>
    <t>PR-RAS</t>
  </si>
  <si>
    <t>Bilanca</t>
  </si>
  <si>
    <t>RAS-funkcijski</t>
  </si>
  <si>
    <t>P-VRIO</t>
  </si>
  <si>
    <t>Obveze</t>
  </si>
  <si>
    <t>-</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</si>
  <si>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</si>
  <si>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</si>
  <si>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</si>
  <si>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</si>
  <si>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</si>
  <si>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</si>
  <si>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</si>
  <si>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</si>
  <si>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</si>
  <si>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</si>
  <si>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</si>
  <si>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</si>
  <si>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</si>
  <si>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</si>
  <si>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</si>
  <si>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2018-03</t>
  </si>
  <si>
    <t>za razdoblje 1. siječnja do 31. ožujka 2018. godine</t>
  </si>
  <si>
    <t>2018-06</t>
  </si>
  <si>
    <t>za razdoblje 1. siječnja do 30. lipnja 2018. godine</t>
  </si>
  <si>
    <t>2018-09</t>
  </si>
  <si>
    <t>za razdoblje 1. siječnja do 30. rujna 2018. godine</t>
  </si>
  <si>
    <t>za razdoblje 1. siječnja do 31. prosinca 2018.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</si>
  <si>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</si>
  <si>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</si>
  <si>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</si>
  <si>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</si>
  <si>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</si>
  <si>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</si>
  <si>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</si>
  <si>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</si>
  <si>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</si>
  <si>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</si>
  <si>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</si>
  <si>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</si>
  <si>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</si>
  <si>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</si>
  <si>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</si>
  <si>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</si>
  <si>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</si>
  <si>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</si>
  <si>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</si>
  <si>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</si>
  <si>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</si>
  <si>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</si>
  <si>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</si>
  <si>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</si>
  <si>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</si>
  <si>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</si>
  <si>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</si>
  <si>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</si>
  <si>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</si>
  <si>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</si>
  <si>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</si>
  <si>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</si>
  <si>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</si>
  <si>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</si>
  <si>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</si>
  <si>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</si>
  <si>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</si>
  <si>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</si>
  <si>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</si>
  <si>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</si>
  <si>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</si>
  <si>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</si>
  <si>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</si>
  <si>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</si>
  <si>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</si>
  <si>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</si>
  <si>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</si>
  <si>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</si>
  <si>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</si>
  <si>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</si>
  <si>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</si>
  <si>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</si>
  <si>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</si>
  <si>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</si>
  <si>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</si>
  <si>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</si>
  <si>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</si>
  <si>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</si>
  <si>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</si>
  <si>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</si>
  <si>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</si>
  <si>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</si>
  <si>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</si>
  <si>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</si>
  <si>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</si>
  <si>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</si>
  <si>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</si>
  <si>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</si>
  <si>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</si>
  <si>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</si>
  <si>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</si>
  <si>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</si>
  <si>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</si>
  <si>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</si>
  <si>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</si>
  <si>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</si>
  <si>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</si>
  <si>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</si>
  <si>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</si>
  <si>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</si>
  <si>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</si>
  <si>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</si>
  <si>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</si>
  <si>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</si>
  <si>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</si>
  <si>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</si>
  <si>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</si>
  <si>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</si>
  <si>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</si>
  <si>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</si>
  <si>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</si>
  <si>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</si>
  <si>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</si>
  <si>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</si>
  <si>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</si>
  <si>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</si>
  <si>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</si>
  <si>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</si>
  <si>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</si>
  <si>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</si>
  <si>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</si>
  <si>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</si>
  <si>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</si>
  <si>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</si>
  <si>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</si>
  <si>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</si>
  <si>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</si>
  <si>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</si>
  <si>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</si>
  <si>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</si>
  <si>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</si>
  <si>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</si>
  <si>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</si>
  <si>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</si>
  <si>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</si>
  <si>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</si>
  <si>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</si>
  <si>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</si>
  <si>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</si>
  <si>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</si>
  <si>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</si>
  <si>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</si>
  <si>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</si>
  <si>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</si>
  <si>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</si>
  <si>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</si>
  <si>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</si>
  <si>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</si>
  <si>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</si>
  <si>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</si>
  <si>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</si>
  <si>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</si>
  <si>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</si>
  <si>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</si>
  <si>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</si>
  <si>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</si>
  <si>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</si>
  <si>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</si>
  <si>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</si>
  <si>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</si>
  <si>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</si>
  <si>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</si>
  <si>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</si>
  <si>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</si>
  <si>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</si>
  <si>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</si>
  <si>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</si>
  <si>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</si>
  <si>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</si>
  <si>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</si>
  <si>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</si>
  <si>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</si>
  <si>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</si>
  <si>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</si>
  <si>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</si>
  <si>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</si>
  <si>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</si>
  <si>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</si>
  <si>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</si>
  <si>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</si>
  <si>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</si>
  <si>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</si>
  <si>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</si>
  <si>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</si>
  <si>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</si>
  <si>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</si>
  <si>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</si>
  <si>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</si>
  <si>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</si>
  <si>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</si>
  <si>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</si>
  <si>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</si>
  <si>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</si>
  <si>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</si>
  <si>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</si>
  <si>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</si>
  <si>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</si>
  <si>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</si>
  <si>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</si>
  <si>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</si>
  <si>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</si>
  <si>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</si>
  <si>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</si>
  <si>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</si>
  <si>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</si>
  <si>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</si>
  <si>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</si>
  <si>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</si>
  <si>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</si>
  <si>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</si>
  <si>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</si>
  <si>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</si>
  <si>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</si>
  <si>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</si>
  <si>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</si>
  <si>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</si>
  <si>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</si>
  <si>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</si>
  <si>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</si>
  <si>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</si>
  <si>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</si>
  <si>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</si>
  <si>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</si>
  <si>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</si>
  <si>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</si>
  <si>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</si>
  <si>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</si>
  <si>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</si>
  <si>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</si>
  <si>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</si>
  <si>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</si>
  <si>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</si>
  <si>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</si>
  <si>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</si>
  <si>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</si>
  <si>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</si>
  <si>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</si>
  <si>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</si>
  <si>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</si>
  <si>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</si>
  <si>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</si>
  <si>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</si>
  <si>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</si>
  <si>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</si>
  <si>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</si>
  <si>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</si>
  <si>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</si>
  <si>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</si>
  <si>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</si>
  <si>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</si>
  <si>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</si>
  <si>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</si>
  <si>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</si>
  <si>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</si>
  <si>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</si>
  <si>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</si>
  <si>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</si>
  <si>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</si>
  <si>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</si>
  <si>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</si>
  <si>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</si>
  <si>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</si>
  <si>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</si>
  <si>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</si>
  <si>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</si>
  <si>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</si>
  <si>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</si>
  <si>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</si>
  <si>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</si>
  <si>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</si>
  <si>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</si>
  <si>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</si>
  <si>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</si>
  <si>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</si>
  <si>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</si>
  <si>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</si>
  <si>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</si>
  <si>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</si>
  <si>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</si>
  <si>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</si>
  <si>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</si>
  <si>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</si>
  <si>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</si>
  <si>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</si>
  <si>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</si>
  <si>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</si>
  <si>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</si>
  <si>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</si>
  <si>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</si>
  <si>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</si>
  <si>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</si>
  <si>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</si>
  <si>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</si>
  <si>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</si>
  <si>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</si>
  <si>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</si>
  <si>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</si>
  <si>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</si>
  <si>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</si>
  <si>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</si>
  <si>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</si>
  <si>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</si>
  <si>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</si>
  <si>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</si>
  <si>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</si>
  <si>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</si>
  <si>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</si>
  <si>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</si>
  <si>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</si>
  <si>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</si>
  <si>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</si>
  <si>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</si>
  <si>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</si>
  <si>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</si>
  <si>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</si>
  <si>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</si>
  <si>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</si>
  <si>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</si>
  <si>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</si>
  <si>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</si>
  <si>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</si>
  <si>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</si>
  <si>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</si>
  <si>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</si>
  <si>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</si>
  <si>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</si>
  <si>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</si>
  <si>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</si>
  <si>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</si>
  <si>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</si>
  <si>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</si>
  <si>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</si>
  <si>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</si>
  <si>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</si>
  <si>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</si>
  <si>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</si>
  <si>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</si>
  <si>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</si>
  <si>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</si>
  <si>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</si>
  <si>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</si>
  <si>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</si>
  <si>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</si>
  <si>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</si>
  <si>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</si>
  <si>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</si>
  <si>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</si>
  <si>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</si>
  <si>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</si>
  <si>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</si>
  <si>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</si>
  <si>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</si>
  <si>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</si>
  <si>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</si>
  <si>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</si>
  <si>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</si>
  <si>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</si>
  <si>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</si>
  <si>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</si>
  <si>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</si>
  <si>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</si>
  <si>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</si>
  <si>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</si>
  <si>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</si>
  <si>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</si>
  <si>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</si>
  <si>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</si>
  <si>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</si>
  <si>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</si>
  <si>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</si>
  <si>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</si>
  <si>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</si>
  <si>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</si>
  <si>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</si>
  <si>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</si>
  <si>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</si>
  <si>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</si>
  <si>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</si>
  <si>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</si>
  <si>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</si>
  <si>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</si>
  <si>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</si>
  <si>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</si>
  <si>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</si>
  <si>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</si>
  <si>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</si>
  <si>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</si>
  <si>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</si>
  <si>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</si>
  <si>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</si>
  <si>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</si>
  <si>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</si>
  <si>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</si>
  <si>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</si>
  <si>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</si>
  <si>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</si>
  <si>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</si>
  <si>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</si>
  <si>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</si>
  <si>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</si>
  <si>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</si>
  <si>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</si>
  <si>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</si>
  <si>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</si>
  <si>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</si>
  <si>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</si>
  <si>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</si>
  <si>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</si>
  <si>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</si>
  <si>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</si>
  <si>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</si>
  <si>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</si>
  <si>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</si>
  <si>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</si>
  <si>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</si>
  <si>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</si>
  <si>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</si>
  <si>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</si>
  <si>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</si>
  <si>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</si>
  <si>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</si>
  <si>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</si>
  <si>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</si>
  <si>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</si>
  <si>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</si>
  <si>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</si>
  <si>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</si>
  <si>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</si>
  <si>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</si>
  <si>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</si>
  <si>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</si>
  <si>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</si>
  <si>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</si>
  <si>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</si>
  <si>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</si>
  <si>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</si>
  <si>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</si>
  <si>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</si>
  <si>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</si>
  <si>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</si>
  <si>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</si>
  <si>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</si>
  <si>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</si>
  <si>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</si>
  <si>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</si>
  <si>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</si>
  <si>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</si>
  <si>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</si>
  <si>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</si>
  <si>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</si>
  <si>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</si>
  <si>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</si>
  <si>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</si>
  <si>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</si>
  <si>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</si>
  <si>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</si>
  <si>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</si>
  <si>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</si>
  <si>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</si>
  <si>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</si>
  <si>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</si>
  <si>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</si>
  <si>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</si>
  <si>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</si>
  <si>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</si>
  <si>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</si>
  <si>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</si>
  <si>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</si>
  <si>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</si>
  <si>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</si>
  <si>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</si>
  <si>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</si>
  <si>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</si>
  <si>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</si>
  <si>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</si>
  <si>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</si>
  <si>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</si>
  <si>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</si>
  <si>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</si>
  <si>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</si>
  <si>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</si>
  <si>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</si>
  <si>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</si>
  <si>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</si>
  <si>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</si>
  <si>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</si>
  <si>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</si>
  <si>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</si>
  <si>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</si>
  <si>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</si>
  <si>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</si>
  <si>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</si>
  <si>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</si>
  <si>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</si>
  <si>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</si>
  <si>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</si>
  <si>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</si>
  <si>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</si>
  <si>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</si>
  <si>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</si>
  <si>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</si>
  <si>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</si>
  <si>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</si>
  <si>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</si>
  <si>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</si>
  <si>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</si>
  <si>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</si>
  <si>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</si>
  <si>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</si>
  <si>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</si>
  <si>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</si>
  <si>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</si>
  <si>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</si>
  <si>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</si>
  <si>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</si>
  <si>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</si>
  <si>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</si>
  <si>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</si>
  <si>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</si>
  <si>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</si>
  <si>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</si>
  <si>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</si>
  <si>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</si>
  <si>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</si>
  <si>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</si>
  <si>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</si>
  <si>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</si>
  <si>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</si>
  <si>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</si>
  <si>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</si>
  <si>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</si>
  <si>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</si>
  <si>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</si>
  <si>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</si>
  <si>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</si>
  <si>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</si>
  <si>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</si>
  <si>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</si>
  <si>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</si>
  <si>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</si>
  <si>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</si>
  <si>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</si>
  <si>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</si>
  <si>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</si>
  <si>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</si>
  <si>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</si>
  <si>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</si>
  <si>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</si>
  <si>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</si>
  <si>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</si>
  <si>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</si>
  <si>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</si>
  <si>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</si>
  <si>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</si>
  <si>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</si>
  <si>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</si>
  <si>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</si>
  <si>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</si>
  <si>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</si>
  <si>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</si>
  <si>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</si>
  <si>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</si>
  <si>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</si>
  <si>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</si>
  <si>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</si>
  <si>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</si>
  <si>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</si>
  <si>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</si>
  <si>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</si>
  <si>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</si>
  <si>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</si>
  <si>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</si>
  <si>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</si>
  <si>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</si>
  <si>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</si>
  <si>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</si>
  <si>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</si>
  <si>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</si>
  <si>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</si>
  <si>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</si>
  <si>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</si>
  <si>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</si>
  <si>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</si>
  <si>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</si>
  <si>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</si>
  <si>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</si>
  <si>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</si>
  <si>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</si>
  <si>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</si>
  <si>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</si>
  <si>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</si>
  <si>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</si>
  <si>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</si>
  <si>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</si>
  <si>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</si>
  <si>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</si>
  <si>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</si>
  <si>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</si>
  <si>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</si>
  <si>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</si>
  <si>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</si>
  <si>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</si>
  <si>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</si>
  <si>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</si>
  <si>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</si>
  <si>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</si>
  <si>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</si>
  <si>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</si>
  <si>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</si>
  <si>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</si>
  <si>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</si>
  <si>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</si>
  <si>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</si>
  <si>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</si>
  <si>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</si>
  <si>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</si>
  <si>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</si>
  <si>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</si>
  <si>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</si>
  <si>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</si>
  <si>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</si>
  <si>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</si>
  <si>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</si>
  <si>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</si>
  <si>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</si>
  <si>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</si>
  <si>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</si>
  <si>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</si>
  <si>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</si>
  <si>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</si>
  <si>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</si>
  <si>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</si>
  <si>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</si>
  <si>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</si>
  <si>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</si>
  <si>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</si>
  <si>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</si>
  <si>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</si>
  <si>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</si>
  <si>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</si>
  <si>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</si>
  <si>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</si>
  <si>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</si>
  <si>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</si>
  <si>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</si>
  <si>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</si>
  <si>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</si>
  <si>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</si>
  <si>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</si>
  <si>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</si>
  <si>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</si>
  <si>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AOP</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</si>
  <si>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</si>
  <si>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</si>
  <si>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</si>
  <si>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</si>
  <si>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</si>
  <si>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</si>
  <si>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</si>
  <si>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</si>
  <si>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</si>
  <si>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</si>
  <si>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</si>
  <si>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</si>
  <si>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</si>
  <si>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</si>
  <si>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</si>
  <si>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</si>
  <si>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</si>
  <si>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</si>
  <si>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</si>
  <si>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</si>
  <si>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</si>
  <si>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</si>
  <si>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</si>
  <si>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</si>
  <si>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</si>
  <si>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</si>
  <si>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</si>
  <si>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</si>
  <si>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</si>
  <si>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</si>
  <si>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</si>
  <si>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</si>
  <si>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</si>
  <si>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</si>
  <si>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</si>
  <si>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</si>
  <si>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</si>
  <si>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</si>
  <si>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</si>
  <si>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</si>
  <si>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</si>
  <si>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</si>
  <si>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</si>
  <si>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</si>
  <si>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</si>
  <si>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</si>
  <si>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</si>
  <si>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</si>
  <si>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</si>
  <si>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</si>
  <si>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</si>
  <si>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</si>
  <si>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</si>
  <si>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</si>
  <si>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</si>
  <si>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</si>
  <si>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</si>
  <si>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</si>
  <si>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</si>
  <si>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</si>
  <si>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</si>
  <si>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</si>
  <si>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</si>
  <si>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</si>
  <si>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</si>
  <si>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</si>
  <si>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</si>
  <si>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</si>
  <si>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</si>
  <si>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</si>
  <si>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</si>
  <si>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</si>
  <si>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</si>
  <si>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</si>
  <si>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</si>
  <si>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r>
      <t xml:space="preserve">Tekuće pomoći </t>
    </r>
    <r>
      <rPr>
        <sz val="9"/>
        <rFont val="Arial"/>
        <family val="2"/>
      </rPr>
      <t>temeljem prijenosa  EU sredstava</t>
    </r>
  </si>
  <si>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</si>
  <si>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</si>
  <si>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</si>
  <si>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</si>
  <si>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</si>
  <si>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</si>
  <si>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</si>
  <si>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</si>
  <si>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</si>
  <si>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</si>
  <si>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</si>
  <si>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</si>
  <si>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</si>
  <si>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</si>
  <si>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</si>
  <si>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</si>
  <si>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</si>
  <si>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</si>
  <si>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</si>
  <si>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</si>
  <si>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</si>
  <si>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</si>
  <si>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</si>
  <si>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</si>
  <si>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</si>
  <si>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</si>
  <si>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</si>
  <si>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</si>
  <si>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</si>
  <si>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</si>
  <si>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</si>
  <si>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</si>
  <si>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</si>
  <si>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</si>
  <si>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</si>
  <si>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</si>
  <si>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</si>
  <si>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</si>
  <si>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</si>
  <si>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</si>
  <si>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</si>
  <si>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</si>
  <si>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</si>
  <si>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</si>
  <si>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</si>
  <si>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</si>
  <si>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</si>
  <si>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</si>
  <si>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</si>
  <si>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</si>
  <si>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</si>
  <si>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</si>
  <si>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</si>
  <si>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</si>
  <si>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</si>
  <si>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</si>
  <si>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</si>
  <si>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</si>
  <si>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</si>
  <si>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</si>
  <si>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</si>
  <si>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</si>
  <si>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</si>
  <si>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</si>
  <si>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</si>
  <si>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</si>
  <si>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t xml:space="preserve">Prihodi od prodaje proizvoda i robe te pruženih usluga i prihodi od donacija </t>
    </r>
    <r>
      <rPr>
        <sz val="8"/>
        <rFont val="Arial"/>
        <family val="2"/>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</si>
  <si>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</si>
  <si>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</si>
  <si>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</si>
  <si>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</si>
  <si>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</si>
  <si>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</si>
  <si>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</si>
  <si>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</si>
  <si>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</si>
  <si>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</si>
  <si>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</si>
  <si>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</si>
  <si>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</si>
  <si>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</si>
  <si>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</si>
  <si>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</si>
  <si>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</si>
  <si>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</si>
  <si>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</si>
  <si>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</si>
  <si>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t>Kazne za prometne i ostale prekršaje</t>
    </r>
    <r>
      <rPr>
        <strike/>
        <sz val="9"/>
        <rFont val="Arial"/>
        <family val="2"/>
      </rPr>
      <t xml:space="preserve"> </t>
    </r>
    <r>
      <rPr>
        <sz val="9"/>
        <rFont val="Arial"/>
        <family val="2"/>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</si>
  <si>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</si>
  <si>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</si>
  <si>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</si>
  <si>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</si>
  <si>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</si>
  <si>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</si>
  <si>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</si>
  <si>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</si>
  <si>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</si>
  <si>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</si>
  <si>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</si>
  <si>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</si>
  <si>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</si>
  <si>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</si>
  <si>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</si>
  <si>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</si>
  <si>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</si>
  <si>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</si>
  <si>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</si>
  <si>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</si>
  <si>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</si>
  <si>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</si>
  <si>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</si>
  <si>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</si>
  <si>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</si>
  <si>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</si>
  <si>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</si>
  <si>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</si>
  <si>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</si>
  <si>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</si>
  <si>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</si>
  <si>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</si>
  <si>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</si>
  <si>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</si>
  <si>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</si>
  <si>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</si>
  <si>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</si>
  <si>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</si>
  <si>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</si>
  <si>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</si>
  <si>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</si>
  <si>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</si>
  <si>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</si>
  <si>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</si>
  <si>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</si>
  <si>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</si>
  <si>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</si>
  <si>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</si>
  <si>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</si>
  <si>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</si>
  <si>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</si>
  <si>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</si>
  <si>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</si>
  <si>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</si>
  <si>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</si>
  <si>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</si>
  <si>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</si>
  <si>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</si>
  <si>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</si>
  <si>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</si>
  <si>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</si>
  <si>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</si>
  <si>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</si>
  <si>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</si>
  <si>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</si>
  <si>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</si>
  <si>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</si>
  <si>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</si>
  <si>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</si>
  <si>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</si>
  <si>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</si>
  <si>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</si>
  <si>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</si>
  <si>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</si>
  <si>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</si>
  <si>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</si>
  <si>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</si>
  <si>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</si>
  <si>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</si>
  <si>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</si>
  <si>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</si>
  <si>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</si>
  <si>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</si>
  <si>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</si>
  <si>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</si>
  <si>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</si>
  <si>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</si>
  <si>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</si>
  <si>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</si>
  <si>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</si>
  <si>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</si>
  <si>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</si>
  <si>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</si>
  <si>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</si>
  <si>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</si>
  <si>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</si>
  <si>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</si>
  <si>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</si>
  <si>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</si>
  <si>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</si>
  <si>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</si>
  <si>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</si>
  <si>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</si>
  <si>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</si>
  <si>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</si>
  <si>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</si>
  <si>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</si>
  <si>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</si>
  <si>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</si>
  <si>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</si>
  <si>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</si>
  <si>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</si>
  <si>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t xml:space="preserve">Naknade građanima i kućanstvima na temelju osiguranja i druge naknade </t>
    </r>
    <r>
      <rPr>
        <sz val="8"/>
        <rFont val="Arial"/>
        <family val="2"/>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</si>
  <si>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</si>
  <si>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</si>
  <si>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</si>
  <si>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</si>
  <si>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</si>
  <si>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</si>
  <si>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</si>
  <si>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</si>
  <si>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</si>
  <si>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</si>
  <si>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</si>
  <si>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</si>
  <si>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</si>
  <si>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</si>
  <si>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</si>
  <si>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</si>
  <si>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</si>
  <si>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</si>
  <si>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</si>
  <si>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</si>
  <si>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</si>
  <si>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</si>
  <si>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</si>
  <si>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</si>
  <si>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</si>
  <si>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</si>
  <si>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</si>
  <si>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</si>
  <si>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</si>
  <si>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</si>
  <si>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</si>
  <si>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</si>
  <si>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</si>
  <si>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</si>
  <si>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</si>
  <si>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</si>
  <si>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</si>
  <si>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</si>
  <si>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</si>
  <si>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</si>
  <si>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</si>
  <si>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</si>
  <si>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</si>
  <si>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</si>
  <si>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</si>
  <si>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</si>
  <si>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</si>
  <si>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</si>
  <si>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</si>
  <si>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</si>
  <si>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</si>
  <si>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</si>
  <si>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</si>
  <si>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</si>
  <si>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</si>
  <si>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</si>
  <si>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</si>
  <si>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</si>
  <si>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</si>
  <si>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</si>
  <si>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</si>
  <si>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</si>
  <si>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</si>
  <si>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</si>
  <si>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</si>
  <si>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</si>
  <si>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</si>
  <si>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</si>
  <si>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</si>
  <si>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</si>
  <si>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</si>
  <si>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</si>
  <si>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</si>
  <si>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</si>
  <si>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</si>
  <si>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</si>
  <si>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</si>
  <si>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</si>
  <si>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</si>
  <si>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</si>
  <si>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</si>
  <si>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</si>
  <si>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</si>
  <si>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</si>
  <si>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</si>
  <si>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</si>
  <si>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</si>
  <si>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</si>
  <si>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</si>
  <si>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</si>
  <si>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</si>
  <si>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</si>
  <si>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</si>
  <si>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</si>
  <si>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</si>
  <si>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</si>
  <si>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</si>
  <si>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</si>
  <si>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</si>
  <si>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</si>
  <si>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</si>
  <si>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</si>
  <si>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</si>
  <si>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</si>
  <si>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</si>
  <si>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</si>
  <si>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</si>
  <si>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</si>
  <si>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</si>
  <si>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</si>
  <si>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</si>
  <si>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</si>
  <si>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</si>
  <si>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</si>
  <si>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</si>
  <si>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</si>
  <si>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</si>
  <si>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</si>
  <si>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</si>
  <si>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</si>
  <si>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</si>
  <si>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</si>
  <si>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</si>
  <si>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</si>
  <si>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</si>
  <si>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</si>
  <si>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</si>
  <si>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</si>
  <si>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</si>
  <si>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</si>
  <si>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</si>
  <si>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</si>
  <si>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</si>
  <si>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</si>
  <si>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</si>
  <si>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</si>
  <si>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</si>
  <si>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</si>
  <si>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</si>
  <si>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</si>
  <si>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</si>
  <si>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</si>
  <si>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</si>
  <si>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</si>
  <si>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</si>
  <si>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</si>
  <si>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</si>
  <si>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</si>
  <si>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</si>
  <si>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</si>
  <si>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</si>
  <si>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</si>
  <si>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</si>
  <si>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</si>
  <si>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</si>
  <si>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</si>
  <si>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</si>
  <si>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</si>
  <si>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</si>
  <si>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</si>
  <si>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</si>
  <si>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</si>
  <si>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</si>
  <si>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</si>
  <si>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</si>
  <si>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</si>
  <si>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</si>
  <si>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</si>
  <si>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</si>
  <si>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</si>
  <si>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</si>
  <si>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</si>
  <si>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</si>
  <si>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</si>
  <si>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</si>
  <si>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</si>
  <si>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</si>
  <si>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</si>
  <si>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</si>
  <si>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</si>
  <si>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</si>
  <si>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</si>
  <si>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</si>
  <si>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</si>
  <si>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</si>
  <si>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</si>
  <si>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</si>
  <si>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</si>
  <si>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</si>
  <si>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</si>
  <si>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</si>
  <si>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</si>
  <si>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</si>
  <si>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</si>
  <si>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</si>
  <si>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</si>
  <si>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</si>
  <si>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</si>
  <si>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</si>
  <si>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</si>
  <si>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</si>
  <si>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</si>
  <si>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</si>
  <si>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</si>
  <si>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</si>
  <si>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</si>
  <si>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</si>
  <si>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</si>
  <si>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</si>
  <si>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</si>
  <si>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</si>
  <si>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</si>
  <si>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</si>
  <si>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</si>
  <si>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</si>
  <si>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</si>
  <si>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</si>
  <si>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</si>
  <si>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</si>
  <si>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</si>
  <si>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</si>
  <si>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</si>
  <si>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</si>
  <si>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</si>
  <si>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</si>
  <si>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</si>
  <si>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</si>
  <si>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</si>
  <si>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</si>
  <si>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</si>
  <si>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</si>
  <si>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</si>
  <si>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</si>
  <si>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</si>
  <si>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</si>
  <si>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</si>
  <si>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</si>
  <si>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</si>
  <si>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</si>
  <si>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</si>
  <si>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</si>
  <si>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</si>
  <si>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</si>
  <si>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</si>
  <si>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</si>
  <si>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</si>
  <si>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</si>
  <si>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</si>
  <si>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</si>
  <si>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</si>
  <si>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</si>
  <si>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</si>
  <si>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</si>
  <si>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</si>
  <si>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</si>
  <si>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</si>
  <si>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</si>
  <si>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</si>
  <si>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</si>
  <si>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</si>
  <si>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</si>
  <si>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</si>
  <si>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</si>
  <si>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</si>
  <si>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</si>
  <si>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</si>
  <si>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</si>
  <si>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</si>
  <si>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</si>
  <si>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</si>
  <si>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</si>
  <si>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</si>
  <si>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</si>
  <si>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</si>
  <si>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</si>
  <si>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</si>
  <si>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</si>
  <si>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</si>
  <si>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</si>
  <si>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</si>
  <si>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</si>
  <si>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</si>
  <si>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</si>
  <si>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</si>
  <si>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</si>
  <si>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</si>
  <si>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</si>
  <si>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</si>
  <si>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</si>
  <si>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</si>
  <si>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</si>
  <si>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</si>
  <si>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</si>
  <si>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</si>
  <si>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</si>
  <si>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</si>
  <si>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</si>
  <si>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</si>
  <si>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</si>
  <si>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</si>
  <si>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</si>
  <si>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</si>
  <si>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</si>
  <si>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</si>
  <si>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</si>
  <si>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</si>
  <si>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</si>
  <si>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</si>
  <si>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</si>
  <si>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</si>
  <si>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</si>
  <si>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</si>
  <si>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</si>
  <si>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</si>
  <si>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</si>
  <si>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</si>
  <si>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</si>
  <si>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</si>
  <si>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</si>
  <si>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</si>
  <si>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</si>
  <si>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</si>
  <si>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</si>
  <si>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</si>
  <si>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</si>
  <si>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</si>
  <si>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</si>
  <si>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</si>
  <si>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</si>
  <si>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</si>
  <si>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</si>
  <si>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</si>
  <si>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</si>
  <si>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</si>
  <si>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</si>
  <si>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</si>
  <si>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</si>
  <si>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</si>
  <si>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</si>
  <si>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</si>
  <si>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</si>
  <si>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</si>
  <si>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</si>
  <si>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</si>
  <si>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</si>
  <si>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</si>
  <si>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</si>
  <si>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</si>
  <si>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</si>
  <si>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</si>
  <si>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</si>
  <si>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</si>
  <si>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</si>
  <si>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</si>
  <si>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</si>
  <si>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</si>
  <si>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</si>
  <si>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</si>
  <si>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</si>
  <si>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</si>
  <si>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</si>
  <si>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</si>
  <si>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</si>
  <si>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</si>
  <si>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</si>
  <si>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</si>
  <si>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</si>
  <si>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</si>
  <si>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</si>
  <si>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</si>
  <si>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</si>
  <si>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</si>
  <si>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</si>
  <si>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</si>
  <si>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</si>
  <si>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</si>
  <si>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</si>
  <si>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</si>
  <si>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t>11-</t>
    </r>
    <r>
      <rPr>
        <sz val="7"/>
        <rFont val="Arial"/>
        <family val="2"/>
      </rPr>
      <t>dugov.</t>
    </r>
  </si>
  <si>
    <t>Ukupni priljevi na novčane račune i blagajne</t>
  </si>
  <si>
    <r>
      <t>11-</t>
    </r>
    <r>
      <rPr>
        <sz val="7"/>
        <rFont val="Arial"/>
        <family val="2"/>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</si>
  <si>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</si>
  <si>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</si>
  <si>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</si>
  <si>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</si>
  <si>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</si>
  <si>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</si>
  <si>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</si>
  <si>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</si>
  <si>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</si>
  <si>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</si>
  <si>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</si>
  <si>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</si>
  <si>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</si>
  <si>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</si>
  <si>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</si>
  <si>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</si>
  <si>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</si>
  <si>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</si>
  <si>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</si>
  <si>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</si>
  <si>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</si>
  <si>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</si>
  <si>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</si>
  <si>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</si>
  <si>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</si>
  <si>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</si>
  <si>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</si>
  <si>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</si>
  <si>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</si>
  <si>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</si>
  <si>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</si>
  <si>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</si>
  <si>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</si>
  <si>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</si>
  <si>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</si>
  <si>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</si>
  <si>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</si>
  <si>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</si>
  <si>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</si>
  <si>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</si>
  <si>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</si>
  <si>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</si>
  <si>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</si>
  <si>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</si>
  <si>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</si>
  <si>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</si>
  <si>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</si>
  <si>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</si>
  <si>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</si>
  <si>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</si>
  <si>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</si>
  <si>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</si>
  <si>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</si>
  <si>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</si>
  <si>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</si>
  <si>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</si>
  <si>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</si>
  <si>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</si>
  <si>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</si>
  <si>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</si>
  <si>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</si>
  <si>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</si>
  <si>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</si>
  <si>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</si>
  <si>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</si>
  <si>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</si>
  <si>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</si>
  <si>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</si>
  <si>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</si>
  <si>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</si>
  <si>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</si>
  <si>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</si>
  <si>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</si>
  <si>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</si>
  <si>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</si>
  <si>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</si>
  <si>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</si>
  <si>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</si>
  <si>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</si>
  <si>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</si>
  <si>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</si>
  <si>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</si>
  <si>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</si>
  <si>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</si>
  <si>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</si>
  <si>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</si>
  <si>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</si>
  <si>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</si>
  <si>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</si>
  <si>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</si>
  <si>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</si>
  <si>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</si>
  <si>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</si>
  <si>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</si>
  <si>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</si>
  <si>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</si>
  <si>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</si>
  <si>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</si>
  <si>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</si>
  <si>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</si>
  <si>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</si>
  <si>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</si>
  <si>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</si>
  <si>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</si>
  <si>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</si>
  <si>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</si>
  <si>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</si>
  <si>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</si>
  <si>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</si>
  <si>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</si>
  <si>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</si>
  <si>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</si>
  <si>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</si>
  <si>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</si>
  <si>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</si>
  <si>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</si>
  <si>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</si>
  <si>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</si>
  <si>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</si>
  <si>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</si>
  <si>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</si>
  <si>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</si>
  <si>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</si>
  <si>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</si>
  <si>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</si>
  <si>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</si>
  <si>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</si>
  <si>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</si>
  <si>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</si>
  <si>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</si>
  <si>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</si>
  <si>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</si>
  <si>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</si>
  <si>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</si>
  <si>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</si>
  <si>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</si>
  <si>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</si>
  <si>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</si>
  <si>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</si>
  <si>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</si>
  <si>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</si>
  <si>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</si>
  <si>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</si>
  <si>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</si>
  <si>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</si>
  <si>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</si>
  <si>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</si>
  <si>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</si>
  <si>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</si>
  <si>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</si>
  <si>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</si>
  <si>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</si>
  <si>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</si>
  <si>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</si>
  <si>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</si>
  <si>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</si>
  <si>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</si>
  <si>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</si>
  <si>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</si>
  <si>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</si>
  <si>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</si>
  <si>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</si>
  <si>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</si>
  <si>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</si>
  <si>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</si>
  <si>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</si>
  <si>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</si>
  <si>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</si>
  <si>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</si>
  <si>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</si>
  <si>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</si>
  <si>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</si>
  <si>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</si>
  <si>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</si>
  <si>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</si>
  <si>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</si>
  <si>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</si>
  <si>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</si>
  <si>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</si>
  <si>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</si>
  <si>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</si>
  <si>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</si>
  <si>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</si>
  <si>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</si>
  <si>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</si>
  <si>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</si>
  <si>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</si>
  <si>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</si>
  <si>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</si>
  <si>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</si>
  <si>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</si>
  <si>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</si>
  <si>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</si>
  <si>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</si>
  <si>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</si>
  <si>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</si>
  <si>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</si>
  <si>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</si>
  <si>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</si>
  <si>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</si>
  <si>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</si>
  <si>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</si>
  <si>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</si>
  <si>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</si>
  <si>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</si>
  <si>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</si>
  <si>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</si>
  <si>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</si>
  <si>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</si>
  <si>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</si>
  <si>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</si>
  <si>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</si>
  <si>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</si>
  <si>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</si>
  <si>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</si>
  <si>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</si>
  <si>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</si>
  <si>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</si>
  <si>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</si>
  <si>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</si>
  <si>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</si>
  <si>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</si>
  <si>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</si>
  <si>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</si>
  <si>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</si>
  <si>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</si>
  <si>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</si>
  <si>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</si>
  <si>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</si>
  <si>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</si>
  <si>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</si>
  <si>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</si>
  <si>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</si>
  <si>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</si>
  <si>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</si>
  <si>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</si>
  <si>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</si>
  <si>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</si>
  <si>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</si>
  <si>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</si>
  <si>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</si>
  <si>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</si>
  <si>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</si>
  <si>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</si>
  <si>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</si>
  <si>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</si>
  <si>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</si>
  <si>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</si>
  <si>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</si>
  <si>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</si>
  <si>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</si>
  <si>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</si>
  <si>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</si>
  <si>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</si>
  <si>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</si>
  <si>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</si>
  <si>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</si>
  <si>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</si>
  <si>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</si>
  <si>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</si>
  <si>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</si>
  <si>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</si>
  <si>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</si>
  <si>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</si>
  <si>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</si>
  <si>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</si>
  <si>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</si>
  <si>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</si>
  <si>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</si>
  <si>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</si>
  <si>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</si>
  <si>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</si>
  <si>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</si>
  <si>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</si>
  <si>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</si>
  <si>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</si>
  <si>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</si>
  <si>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</si>
  <si>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</si>
  <si>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</si>
  <si>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</si>
  <si>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</si>
  <si>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</si>
  <si>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</si>
  <si>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</si>
  <si>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</si>
  <si>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</si>
  <si>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</si>
  <si>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</si>
  <si>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</si>
  <si>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</si>
  <si>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</si>
  <si>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</si>
  <si>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</si>
  <si>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</si>
  <si>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</si>
  <si>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</si>
  <si>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</si>
  <si>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</si>
  <si>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</si>
  <si>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</si>
  <si>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</si>
  <si>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</si>
  <si>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</si>
  <si>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</si>
  <si>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</si>
  <si>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</si>
  <si>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</si>
  <si>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</si>
  <si>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</si>
  <si>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</si>
  <si>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</si>
  <si>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</si>
  <si>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</si>
  <si>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</si>
  <si>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</si>
  <si>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</si>
  <si>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</si>
  <si>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</si>
  <si>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</si>
  <si>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</si>
  <si>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</si>
  <si>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</si>
  <si>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</si>
  <si>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</si>
  <si>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</si>
  <si>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</si>
  <si>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</si>
  <si>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</si>
  <si>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</si>
  <si>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</si>
  <si>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</si>
  <si>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</si>
  <si>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</si>
  <si>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</si>
  <si>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</si>
  <si>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</si>
  <si>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</si>
  <si>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</si>
  <si>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</si>
  <si>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</si>
  <si>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</si>
  <si>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</si>
  <si>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</si>
  <si>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</si>
  <si>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</si>
  <si>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</si>
  <si>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</si>
  <si>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</si>
  <si>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</si>
  <si>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</si>
  <si>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</si>
  <si>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</si>
  <si>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</si>
  <si>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</si>
  <si>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</si>
  <si>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</si>
  <si>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</si>
  <si>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</si>
  <si>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</si>
  <si>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</si>
  <si>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</si>
  <si>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</si>
  <si>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</si>
  <si>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</si>
  <si>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</si>
  <si>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</si>
  <si>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</si>
  <si>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</si>
  <si>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</si>
  <si>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</si>
  <si>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</si>
  <si>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</si>
  <si>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</si>
  <si>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</si>
  <si>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</si>
  <si>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</si>
  <si>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</si>
  <si>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</si>
  <si>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</si>
  <si>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</si>
  <si>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</si>
  <si>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</si>
  <si>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</si>
  <si>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</si>
  <si>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</si>
  <si>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</si>
  <si>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</si>
  <si>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</si>
  <si>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</si>
  <si>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</si>
  <si>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</si>
  <si>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</si>
  <si>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</si>
  <si>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</si>
  <si>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</si>
  <si>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</si>
  <si>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</si>
  <si>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</si>
  <si>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</si>
  <si>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</si>
  <si>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</si>
  <si>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</si>
  <si>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</si>
  <si>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</si>
  <si>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</si>
  <si>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</si>
  <si>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</si>
  <si>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</si>
  <si>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</si>
  <si>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</si>
  <si>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</si>
  <si>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</si>
  <si>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</si>
  <si>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</si>
  <si>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</si>
  <si>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</si>
  <si>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</si>
  <si>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</si>
  <si>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</si>
  <si>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</si>
  <si>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</si>
  <si>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</si>
  <si>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</si>
  <si>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</si>
  <si>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</si>
  <si>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</si>
  <si>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</si>
  <si>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</si>
  <si>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</si>
  <si>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</si>
  <si>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</si>
  <si>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</si>
  <si>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</si>
  <si>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</si>
  <si>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</si>
  <si>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</si>
  <si>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t>Obrazac BIL</t>
    </r>
    <r>
      <rPr>
        <b/>
        <sz val="11"/>
        <color indexed="9"/>
        <rFont val="Arial"/>
        <family val="2"/>
      </rPr>
      <t xml:space="preserve">
</t>
    </r>
    <r>
      <rPr>
        <b/>
        <sz val="10"/>
        <color indexed="9"/>
        <rFont val="Arial"/>
        <family val="2"/>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</si>
  <si>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</si>
  <si>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</si>
  <si>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</si>
  <si>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</si>
  <si>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</si>
  <si>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</si>
  <si>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</si>
  <si>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</si>
  <si>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</si>
  <si>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</si>
  <si>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</si>
  <si>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</si>
  <si>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</si>
  <si>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</si>
  <si>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</si>
  <si>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</si>
  <si>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</si>
  <si>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</si>
  <si>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</si>
  <si>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</si>
  <si>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</si>
  <si>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</si>
  <si>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</si>
  <si>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</si>
  <si>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</si>
  <si>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</si>
  <si>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</si>
  <si>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</si>
  <si>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</si>
  <si>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</si>
  <si>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</si>
  <si>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</si>
  <si>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</si>
  <si>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</si>
  <si>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</si>
  <si>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</si>
  <si>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</si>
  <si>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</si>
  <si>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</si>
  <si>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</si>
  <si>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</si>
  <si>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</si>
  <si>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</si>
  <si>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</si>
  <si>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</si>
  <si>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</si>
  <si>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</si>
  <si>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</si>
  <si>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</si>
  <si>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</si>
  <si>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</si>
  <si>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</si>
  <si>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</si>
  <si>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</si>
  <si>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</si>
  <si>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</si>
  <si>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</si>
  <si>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</si>
  <si>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</si>
  <si>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</si>
  <si>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</si>
  <si>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</si>
  <si>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</si>
  <si>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</si>
  <si>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</si>
  <si>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</si>
  <si>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</si>
  <si>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</si>
  <si>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</si>
  <si>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</si>
  <si>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</si>
  <si>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</si>
  <si>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</si>
  <si>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</si>
  <si>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</si>
  <si>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</si>
  <si>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</si>
  <si>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</si>
  <si>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</si>
  <si>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</si>
  <si>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</si>
  <si>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</si>
  <si>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</si>
  <si>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</si>
  <si>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</si>
  <si>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</si>
  <si>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</si>
  <si>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</si>
  <si>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</si>
  <si>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</si>
  <si>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</si>
  <si>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</si>
  <si>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</si>
  <si>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</si>
  <si>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</si>
  <si>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</si>
  <si>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</si>
  <si>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</si>
  <si>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</si>
  <si>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</si>
  <si>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</si>
  <si>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</si>
  <si>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</si>
  <si>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</si>
  <si>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</si>
  <si>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</si>
  <si>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</si>
  <si>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</si>
  <si>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</si>
  <si>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</si>
  <si>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</si>
  <si>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</si>
  <si>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</si>
  <si>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</si>
  <si>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</si>
  <si>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</si>
  <si>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</si>
  <si>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</si>
  <si>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</si>
  <si>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</si>
  <si>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</si>
  <si>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</si>
  <si>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</si>
  <si>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</si>
  <si>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</si>
  <si>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</si>
  <si>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</si>
  <si>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</si>
  <si>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</si>
  <si>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</si>
  <si>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</si>
  <si>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</si>
  <si>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</si>
  <si>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</si>
  <si>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</si>
  <si>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</si>
  <si>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</si>
  <si>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</si>
  <si>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</si>
  <si>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</si>
  <si>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</si>
  <si>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</si>
  <si>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</si>
  <si>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</si>
  <si>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</si>
  <si>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</si>
  <si>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</si>
  <si>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</si>
  <si>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</si>
  <si>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</si>
  <si>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</si>
  <si>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</si>
  <si>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</si>
  <si>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</si>
  <si>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</si>
  <si>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</si>
  <si>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</si>
  <si>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</si>
  <si>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</si>
  <si>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</si>
  <si>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</si>
  <si>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</si>
  <si>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</si>
  <si>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</si>
  <si>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</si>
  <si>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</si>
  <si>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</si>
  <si>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</si>
  <si>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</si>
  <si>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</si>
  <si>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</si>
  <si>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</si>
  <si>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</si>
  <si>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</si>
  <si>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</si>
  <si>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</si>
  <si>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</si>
  <si>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</si>
  <si>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</si>
  <si>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</si>
  <si>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</si>
  <si>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</si>
  <si>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</si>
  <si>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</si>
  <si>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</si>
  <si>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</si>
  <si>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</si>
  <si>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</si>
  <si>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</si>
  <si>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</si>
  <si>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</si>
  <si>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</si>
  <si>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</si>
  <si>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</si>
  <si>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</si>
  <si>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</si>
  <si>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</si>
  <si>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</si>
  <si>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</si>
  <si>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</si>
  <si>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</si>
  <si>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</si>
  <si>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</si>
  <si>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</si>
  <si>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</si>
  <si>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</si>
  <si>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</si>
  <si>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</si>
  <si>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</si>
  <si>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</si>
  <si>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</si>
  <si>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</si>
  <si>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</si>
  <si>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</si>
  <si>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</si>
  <si>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</si>
  <si>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</si>
  <si>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</si>
  <si>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</si>
  <si>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</si>
  <si>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</si>
  <si>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</si>
  <si>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</si>
  <si>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</si>
  <si>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</si>
  <si>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</si>
  <si>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</si>
  <si>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</si>
  <si>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</si>
  <si>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</si>
  <si>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</si>
  <si>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</si>
  <si>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</si>
  <si>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</si>
  <si>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</si>
  <si>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</si>
  <si>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</si>
  <si>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</si>
  <si>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</si>
  <si>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</si>
  <si>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</si>
  <si>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</si>
  <si>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</si>
  <si>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</si>
  <si>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</si>
  <si>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</si>
  <si>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</si>
  <si>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</si>
  <si>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</si>
  <si>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</si>
  <si>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</si>
  <si>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</si>
  <si>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</si>
  <si>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</si>
  <si>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</si>
  <si>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</si>
  <si>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</si>
  <si>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</si>
  <si>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</si>
  <si>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</si>
  <si>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</si>
  <si>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</si>
  <si>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</si>
  <si>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</si>
  <si>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</si>
  <si>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</si>
  <si>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</si>
  <si>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</si>
  <si>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</si>
  <si>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</si>
  <si>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</si>
  <si>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</si>
  <si>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</si>
  <si>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r>
      <rPr>
        <sz val="9"/>
        <color indexed="8"/>
        <rFont val="Arial"/>
        <family val="2"/>
      </rPr>
      <t>Unaprijed plaćeni rashodi budućih razdoblja</t>
    </r>
  </si>
  <si>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</si>
  <si>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</si>
  <si>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</si>
  <si>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</si>
  <si>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</si>
  <si>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</si>
  <si>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</si>
  <si>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</si>
  <si>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</si>
  <si>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</si>
  <si>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</si>
  <si>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</si>
  <si>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</si>
  <si>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</si>
  <si>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</si>
  <si>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</si>
  <si>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</si>
  <si>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</si>
  <si>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</si>
  <si>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</si>
  <si>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</si>
  <si>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</si>
  <si>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</si>
  <si>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</si>
  <si>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</si>
  <si>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</si>
  <si>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</si>
  <si>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</si>
  <si>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</si>
  <si>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</si>
  <si>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</si>
  <si>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</si>
  <si>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</si>
  <si>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</si>
  <si>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</si>
  <si>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</si>
  <si>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</si>
  <si>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</si>
  <si>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</si>
  <si>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</si>
  <si>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</si>
  <si>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</si>
  <si>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</si>
  <si>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</si>
  <si>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</si>
  <si>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</si>
  <si>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</si>
  <si>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</si>
  <si>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</si>
  <si>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</si>
  <si>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</si>
  <si>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</si>
  <si>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</si>
  <si>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</si>
  <si>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</si>
  <si>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</si>
  <si>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</si>
  <si>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</si>
  <si>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</si>
  <si>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</si>
  <si>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</si>
  <si>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</si>
  <si>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</si>
  <si>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</si>
  <si>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</si>
  <si>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</si>
  <si>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</si>
  <si>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</si>
  <si>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</si>
  <si>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</si>
  <si>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</si>
  <si>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</si>
  <si>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</si>
  <si>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</si>
  <si>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</si>
  <si>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</si>
  <si>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</si>
  <si>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</si>
  <si>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</si>
  <si>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</si>
  <si>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</si>
  <si>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</si>
  <si>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</si>
  <si>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</si>
  <si>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</si>
  <si>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</si>
  <si>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</si>
  <si>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</si>
  <si>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</si>
  <si>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</si>
  <si>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</si>
  <si>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</si>
  <si>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</si>
  <si>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</si>
  <si>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</si>
  <si>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</si>
  <si>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</si>
  <si>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</si>
  <si>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</si>
  <si>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</si>
  <si>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</si>
  <si>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</si>
  <si>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</si>
  <si>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</si>
  <si>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</si>
  <si>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</si>
  <si>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</si>
  <si>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</si>
  <si>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</si>
  <si>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</si>
  <si>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</si>
  <si>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</si>
  <si>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</si>
  <si>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</si>
  <si>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</si>
  <si>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</si>
  <si>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</si>
  <si>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</si>
  <si>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</si>
  <si>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</si>
  <si>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</si>
  <si>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</si>
  <si>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</si>
  <si>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</si>
  <si>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</si>
  <si>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</si>
  <si>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</si>
  <si>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</si>
  <si>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</si>
  <si>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</si>
  <si>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</si>
  <si>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</si>
  <si>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</si>
  <si>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</si>
  <si>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</si>
  <si>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</si>
  <si>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</si>
  <si>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</si>
  <si>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</si>
  <si>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</si>
  <si>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</si>
  <si>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</si>
  <si>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</si>
  <si>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</si>
  <si>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</si>
  <si>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</si>
  <si>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</si>
  <si>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</si>
  <si>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</si>
  <si>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</si>
  <si>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</si>
  <si>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</si>
  <si>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</si>
  <si>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</si>
  <si>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</si>
  <si>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</si>
  <si>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</si>
  <si>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</si>
  <si>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</si>
  <si>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</si>
  <si>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</si>
  <si>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</si>
  <si>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</si>
  <si>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</si>
  <si>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</si>
  <si>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</si>
  <si>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</si>
  <si>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</si>
  <si>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</si>
  <si>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</si>
  <si>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</si>
  <si>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</si>
  <si>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</si>
  <si>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</si>
  <si>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</si>
  <si>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</si>
  <si>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</si>
  <si>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</si>
  <si>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</si>
  <si>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</si>
  <si>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</si>
  <si>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</si>
  <si>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</si>
  <si>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</si>
  <si>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</si>
  <si>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</si>
  <si>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</si>
  <si>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</si>
  <si>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</si>
  <si>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</si>
  <si>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</si>
  <si>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</si>
  <si>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</si>
  <si>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</si>
  <si>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</si>
  <si>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</si>
  <si>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</si>
  <si>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</si>
  <si>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</si>
  <si>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</si>
  <si>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</si>
  <si>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</si>
  <si>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</si>
  <si>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</si>
  <si>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</si>
  <si>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</si>
  <si>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</si>
  <si>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</si>
  <si>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</si>
  <si>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</si>
  <si>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</si>
  <si>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</si>
  <si>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</si>
  <si>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</si>
  <si>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</si>
  <si>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</si>
  <si>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</si>
  <si>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</si>
  <si>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</si>
  <si>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</si>
  <si>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</si>
  <si>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</si>
  <si>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</si>
  <si>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</si>
  <si>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</si>
  <si>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</si>
  <si>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</si>
  <si>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</si>
  <si>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</si>
  <si>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</si>
  <si>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</si>
  <si>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</si>
  <si>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</si>
  <si>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</si>
  <si>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</si>
  <si>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</si>
  <si>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</si>
  <si>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</si>
  <si>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</si>
  <si>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</si>
  <si>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</si>
  <si>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</si>
  <si>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</si>
  <si>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</si>
  <si>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</si>
  <si>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</si>
  <si>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</si>
  <si>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</si>
  <si>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</si>
  <si>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</si>
  <si>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</si>
  <si>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</si>
  <si>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</si>
  <si>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</si>
  <si>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</si>
  <si>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</si>
  <si>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</si>
  <si>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</si>
  <si>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</si>
  <si>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</si>
  <si>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</si>
  <si>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</si>
  <si>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</si>
  <si>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</si>
  <si>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</si>
  <si>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</si>
  <si>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</si>
  <si>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</si>
  <si>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</si>
  <si>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</si>
  <si>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</si>
  <si>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</si>
  <si>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</si>
  <si>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</si>
  <si>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</si>
  <si>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</si>
  <si>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</si>
  <si>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</si>
  <si>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</si>
  <si>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</si>
  <si>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</si>
  <si>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</si>
  <si>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</si>
  <si>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</si>
  <si>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</si>
  <si>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</si>
  <si>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</si>
  <si>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</si>
  <si>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</si>
  <si>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</si>
  <si>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</si>
  <si>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</si>
  <si>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</si>
  <si>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</si>
  <si>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</si>
  <si>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</si>
  <si>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</si>
  <si>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</si>
  <si>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</si>
  <si>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</si>
  <si>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</si>
  <si>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</si>
  <si>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</si>
  <si>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</si>
  <si>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</si>
  <si>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</si>
  <si>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</si>
  <si>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</si>
  <si>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</si>
  <si>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</si>
  <si>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</si>
  <si>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</si>
  <si>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</si>
  <si>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</si>
  <si>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</si>
  <si>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</si>
  <si>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</si>
  <si>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</si>
  <si>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</si>
  <si>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</si>
  <si>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</si>
  <si>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</si>
  <si>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</si>
  <si>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</si>
  <si>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</si>
  <si>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</si>
  <si>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</si>
  <si>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</si>
  <si>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</si>
  <si>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</si>
  <si>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</si>
  <si>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</si>
  <si>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</si>
  <si>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</si>
  <si>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</si>
  <si>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</si>
  <si>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</si>
  <si>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</si>
  <si>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</si>
  <si>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</si>
  <si>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</si>
  <si>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</si>
  <si>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</si>
  <si>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</si>
  <si>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</si>
  <si>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</si>
  <si>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</si>
  <si>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</si>
  <si>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</si>
  <si>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</si>
  <si>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</si>
  <si>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</si>
  <si>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</si>
  <si>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</si>
  <si>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</si>
  <si>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</si>
  <si>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</si>
  <si>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</si>
  <si>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</si>
  <si>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</si>
  <si>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</si>
  <si>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</si>
  <si>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</si>
  <si>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</si>
  <si>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</si>
  <si>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</si>
  <si>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</si>
  <si>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</si>
  <si>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</si>
  <si>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</si>
  <si>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</si>
  <si>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</si>
  <si>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</si>
  <si>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</si>
  <si>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</si>
  <si>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</si>
  <si>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</si>
  <si>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</si>
  <si>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</si>
  <si>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</si>
  <si>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</si>
  <si>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</si>
  <si>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</si>
  <si>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</si>
  <si>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</si>
  <si>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</si>
  <si>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</si>
  <si>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</si>
  <si>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</si>
  <si>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</si>
  <si>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</si>
  <si>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</si>
  <si>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</si>
  <si>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</si>
  <si>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</si>
  <si>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</si>
  <si>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</si>
  <si>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</si>
  <si>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</si>
  <si>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</si>
  <si>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</si>
  <si>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</si>
  <si>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</si>
  <si>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</si>
  <si>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</si>
  <si>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</si>
  <si>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</si>
  <si>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</si>
  <si>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</si>
  <si>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</si>
  <si>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</si>
  <si>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</si>
  <si>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</si>
  <si>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</si>
  <si>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</si>
  <si>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</si>
  <si>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</si>
  <si>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</si>
  <si>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</si>
  <si>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</si>
  <si>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</si>
  <si>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</si>
  <si>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</si>
  <si>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</si>
  <si>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</si>
  <si>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</si>
  <si>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</si>
  <si>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</si>
  <si>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</si>
  <si>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</si>
  <si>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</si>
  <si>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</si>
  <si>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</si>
  <si>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</si>
  <si>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</si>
  <si>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</si>
  <si>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</si>
  <si>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</si>
  <si>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</si>
  <si>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</si>
  <si>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</si>
  <si>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</si>
  <si>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</si>
  <si>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</si>
  <si>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</si>
  <si>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</si>
  <si>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</si>
  <si>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</si>
  <si>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</si>
  <si>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</si>
  <si>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</si>
  <si>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</si>
  <si>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</si>
  <si>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</si>
  <si>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</si>
  <si>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</si>
  <si>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</si>
  <si>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</si>
  <si>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</si>
  <si>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</si>
  <si>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</si>
  <si>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</si>
  <si>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</si>
  <si>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</si>
  <si>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</si>
  <si>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</si>
  <si>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</si>
  <si>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</si>
  <si>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</si>
  <si>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</si>
  <si>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</si>
  <si>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</si>
  <si>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</si>
  <si>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</si>
  <si>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</si>
  <si>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</si>
  <si>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</si>
  <si>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</si>
  <si>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</si>
  <si>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</si>
  <si>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</si>
  <si>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</si>
  <si>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</si>
  <si>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</si>
  <si>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</si>
  <si>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</si>
  <si>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</si>
  <si>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</si>
  <si>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</si>
  <si>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</si>
  <si>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</si>
  <si>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</si>
  <si>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</si>
  <si>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</si>
  <si>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</si>
  <si>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</si>
  <si>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</si>
  <si>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</si>
  <si>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</si>
  <si>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</si>
  <si>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</si>
  <si>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</si>
  <si>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</si>
  <si>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</si>
  <si>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</si>
  <si>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</si>
  <si>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indexed="9"/>
        <rFont val="Arial"/>
        <family val="2"/>
      </rPr>
      <t>(VP 156)</t>
    </r>
  </si>
  <si>
    <t>NAZIV</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</si>
  <si>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</si>
  <si>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</si>
  <si>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</si>
  <si>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</si>
  <si>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</si>
  <si>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</si>
  <si>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</si>
  <si>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</si>
  <si>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</si>
  <si>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</si>
  <si>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</si>
  <si>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</si>
  <si>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</si>
  <si>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</si>
  <si>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</si>
  <si>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</si>
  <si>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</si>
  <si>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</si>
  <si>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</si>
  <si>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</si>
  <si>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</si>
  <si>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</si>
  <si>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</si>
  <si>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</si>
  <si>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</si>
  <si>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</si>
  <si>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</si>
  <si>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</si>
  <si>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</si>
  <si>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</si>
  <si>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</si>
  <si>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</si>
  <si>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</si>
  <si>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</si>
  <si>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</si>
  <si>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</si>
  <si>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</si>
  <si>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</si>
  <si>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</si>
  <si>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</si>
  <si>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</si>
  <si>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</si>
  <si>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</si>
  <si>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</si>
  <si>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</si>
  <si>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</si>
  <si>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</si>
  <si>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</si>
  <si>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</si>
  <si>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</si>
  <si>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</si>
  <si>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</si>
  <si>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</si>
  <si>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</si>
  <si>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</si>
  <si>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</si>
  <si>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</si>
  <si>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</si>
  <si>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</si>
  <si>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</si>
  <si>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</si>
  <si>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</si>
  <si>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</si>
  <si>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</si>
  <si>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</si>
  <si>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</si>
  <si>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</si>
  <si>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</si>
  <si>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</si>
  <si>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</si>
  <si>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</si>
  <si>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</si>
  <si>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</si>
  <si>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</si>
  <si>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</si>
  <si>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</si>
  <si>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</si>
  <si>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</si>
  <si>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</si>
  <si>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</si>
  <si>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</si>
  <si>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</si>
  <si>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RAZINA</t>
  </si>
  <si>
    <t>RASF</t>
  </si>
  <si>
    <t>PVRIO</t>
  </si>
  <si>
    <t>BIL</t>
  </si>
  <si>
    <t>OBV</t>
  </si>
  <si>
    <t>RKP</t>
  </si>
  <si>
    <t>RAZDJEL</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</si>
  <si>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</si>
  <si>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</si>
  <si>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</si>
  <si>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</si>
  <si>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</si>
  <si>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</si>
  <si>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</si>
  <si>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0"/>
      </rPr>
      <t>predaju i konsolidirani obrazac i samo dio njih može upisati "DA". Korisnici proračuna, koji ni ne predaju konsolidirani obrazac uvijek upisuju "NE".</t>
    </r>
  </si>
  <si>
    <r>
      <t xml:space="preserve">Popunjenost zaglavlja referentne stranice. </t>
    </r>
    <r>
      <rPr>
        <sz val="8"/>
        <rFont val="Arial"/>
        <family val="0"/>
      </rPr>
      <t>Svi podaci u zaglavlju čiji opis je u</t>
    </r>
    <r>
      <rPr>
        <b/>
        <sz val="8"/>
        <rFont val="Arial"/>
        <family val="0"/>
      </rPr>
      <t xml:space="preserve"> tamnoplavoj boji </t>
    </r>
    <r>
      <rPr>
        <sz val="8"/>
        <rFont val="Arial"/>
        <family val="0"/>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</si>
  <si>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</si>
  <si>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</si>
  <si>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</si>
  <si>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8"/>
        <rFont val="Arial"/>
        <family val="0"/>
      </rPr>
      <t xml:space="preserve"> (od 2016. godine)
- </t>
    </r>
    <r>
      <rPr>
        <b/>
        <sz val="8"/>
        <rFont val="Arial"/>
        <family val="0"/>
      </rPr>
      <t xml:space="preserve">za kvartale te za polugodište </t>
    </r>
    <r>
      <rPr>
        <sz val="8"/>
        <rFont val="Arial"/>
        <family val="0"/>
      </rPr>
      <t xml:space="preserve">(I.-III., I.-VI., I.-IX.) predaje PR-RAS obrazac i Obveze
- </t>
    </r>
    <r>
      <rPr>
        <b/>
        <sz val="8"/>
        <rFont val="Arial"/>
        <family val="0"/>
      </rPr>
      <t>za kraj godine</t>
    </r>
    <r>
      <rPr>
        <sz val="8"/>
        <rFont val="Arial"/>
        <family val="0"/>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</si>
  <si>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rFont val="Arial"/>
        <family val="0"/>
      </rPr>
      <t xml:space="preserve"> (od 2016. godine)</t>
    </r>
    <r>
      <rPr>
        <b/>
        <sz val="8"/>
        <rFont val="Arial"/>
        <family val="0"/>
      </rPr>
      <t xml:space="preserve">
</t>
    </r>
    <r>
      <rPr>
        <sz val="8"/>
        <rFont val="Arial"/>
        <family val="0"/>
      </rPr>
      <t xml:space="preserve">- </t>
    </r>
    <r>
      <rPr>
        <b/>
        <sz val="8"/>
        <rFont val="Arial"/>
        <family val="0"/>
      </rPr>
      <t>za kvartale</t>
    </r>
    <r>
      <rPr>
        <sz val="8"/>
        <rFont val="Arial"/>
        <family val="0"/>
      </rPr>
      <t xml:space="preserve"> (I.-III., I.-IX.) predaje samo obrazac Obveze,
- </t>
    </r>
    <r>
      <rPr>
        <b/>
        <sz val="8"/>
        <rFont val="Arial"/>
        <family val="0"/>
      </rPr>
      <t>za polugodište</t>
    </r>
    <r>
      <rPr>
        <sz val="8"/>
        <rFont val="Arial"/>
        <family val="0"/>
      </rPr>
      <t xml:space="preserve"> predaje obrazac PR-RAS te obrazac Obveze
- </t>
    </r>
    <r>
      <rPr>
        <b/>
        <sz val="8"/>
        <rFont val="Arial"/>
        <family val="0"/>
      </rPr>
      <t>za kraj godine</t>
    </r>
    <r>
      <rPr>
        <sz val="8"/>
        <rFont val="Arial"/>
        <family val="0"/>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</si>
  <si>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0"/>
      </rPr>
      <t xml:space="preserve"> (od 2016. godine)
- </t>
    </r>
    <r>
      <rPr>
        <b/>
        <sz val="8"/>
        <rFont val="Arial"/>
        <family val="0"/>
      </rPr>
      <t xml:space="preserve">za kvartale te za polugodište </t>
    </r>
    <r>
      <rPr>
        <sz val="8"/>
        <rFont val="Arial"/>
        <family val="0"/>
      </rPr>
      <t xml:space="preserve">(I.-III., I.-VI., I.-IX.) predaje samo obrazac PR-RAS
- </t>
    </r>
    <r>
      <rPr>
        <b/>
        <sz val="8"/>
        <rFont val="Arial"/>
        <family val="0"/>
      </rPr>
      <t>za kraj godine</t>
    </r>
    <r>
      <rPr>
        <sz val="8"/>
        <rFont val="Arial"/>
        <family val="0"/>
      </rPr>
      <t xml:space="preserve"> predaje obrasce: PR-RAS, BIL, P-VRIO i RAS-funkcijski.
Ova kontrola javlja pogrešku ako je popunjen obrazac koji se za upisano razdoblje i razinu ne treba popuniti, ili ako nije popunjen neki koji se treba popuniti.</t>
    </r>
  </si>
  <si>
    <r>
      <t>Razina 21</t>
    </r>
    <r>
      <rPr>
        <sz val="8"/>
        <rFont val="Arial"/>
        <family val="0"/>
      </rPr>
      <t xml:space="preserve"> (od 2016. godine)</t>
    </r>
    <r>
      <rPr>
        <b/>
        <sz val="8"/>
        <rFont val="Arial"/>
        <family val="0"/>
      </rPr>
      <t xml:space="preserve">
</t>
    </r>
    <r>
      <rPr>
        <sz val="8"/>
        <rFont val="Arial"/>
        <family val="0"/>
      </rPr>
      <t>-</t>
    </r>
    <r>
      <rPr>
        <b/>
        <sz val="8"/>
        <rFont val="Arial"/>
        <family val="0"/>
      </rPr>
      <t xml:space="preserve"> za kvartale</t>
    </r>
    <r>
      <rPr>
        <sz val="8"/>
        <rFont val="Arial"/>
        <family val="0"/>
      </rPr>
      <t xml:space="preserve"> (prvi i treći kvartal) predaje samo obrazac PR-RAS
- </t>
    </r>
    <r>
      <rPr>
        <b/>
        <sz val="8"/>
        <rFont val="Arial"/>
        <family val="0"/>
      </rPr>
      <t>za polugodište</t>
    </r>
    <r>
      <rPr>
        <sz val="8"/>
        <rFont val="Arial"/>
        <family val="0"/>
      </rPr>
      <t xml:space="preserve"> predaje obrasce PR-RAS i Obveze,
- </t>
    </r>
    <r>
      <rPr>
        <b/>
        <sz val="8"/>
        <rFont val="Arial"/>
        <family val="0"/>
      </rPr>
      <t>na godišnjoj</t>
    </r>
    <r>
      <rPr>
        <sz val="8"/>
        <rFont val="Arial"/>
        <family val="0"/>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</si>
  <si>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rFont val="Arial"/>
        <family val="0"/>
      </rPr>
      <t xml:space="preserve"> (od 2016. godine)
- </t>
    </r>
    <r>
      <rPr>
        <b/>
        <sz val="8"/>
        <rFont val="Arial"/>
        <family val="0"/>
      </rPr>
      <t xml:space="preserve">za kvartale te za polugodište </t>
    </r>
    <r>
      <rPr>
        <sz val="8"/>
        <rFont val="Arial"/>
        <family val="0"/>
      </rPr>
      <t xml:space="preserve">(I.-III., I.-VI., I.-IX.) predaje PR-RAS obrazac i Obveze
- </t>
    </r>
    <r>
      <rPr>
        <b/>
        <sz val="8"/>
        <rFont val="Arial"/>
        <family val="0"/>
      </rPr>
      <t>za kraj godine</t>
    </r>
    <r>
      <rPr>
        <sz val="8"/>
        <rFont val="Arial"/>
        <family val="0"/>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</si>
  <si>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rFont val="Arial"/>
        <family val="0"/>
      </rPr>
      <t xml:space="preserve"> (od 2016. godine)
- </t>
    </r>
    <r>
      <rPr>
        <b/>
        <sz val="8"/>
        <rFont val="Arial"/>
        <family val="0"/>
      </rPr>
      <t>za kvartale</t>
    </r>
    <r>
      <rPr>
        <sz val="8"/>
        <rFont val="Arial"/>
        <family val="0"/>
      </rPr>
      <t xml:space="preserve"> ne predaje ništa, nema konsolidacije,
- </t>
    </r>
    <r>
      <rPr>
        <b/>
        <sz val="8"/>
        <rFont val="Arial"/>
        <family val="0"/>
      </rPr>
      <t xml:space="preserve">za polugodište </t>
    </r>
    <r>
      <rPr>
        <sz val="8"/>
        <rFont val="Arial"/>
        <family val="0"/>
      </rPr>
      <t xml:space="preserve">(I.-VI.) predaje obrasce PR-RAS i Obveze
- </t>
    </r>
    <r>
      <rPr>
        <b/>
        <sz val="8"/>
        <rFont val="Arial"/>
        <family val="0"/>
      </rPr>
      <t>za kraj godine</t>
    </r>
    <r>
      <rPr>
        <sz val="8"/>
        <rFont val="Arial"/>
        <family val="0"/>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</si>
  <si>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rFont val="Arial"/>
        <family val="0"/>
      </rPr>
      <t xml:space="preserve"> (od 2016. godine)</t>
    </r>
    <r>
      <rPr>
        <b/>
        <sz val="8"/>
        <rFont val="Arial"/>
        <family val="0"/>
      </rPr>
      <t xml:space="preserve">
</t>
    </r>
    <r>
      <rPr>
        <sz val="8"/>
        <rFont val="Arial"/>
        <family val="0"/>
      </rPr>
      <t xml:space="preserve">- za </t>
    </r>
    <r>
      <rPr>
        <b/>
        <sz val="8"/>
        <rFont val="Arial"/>
        <family val="0"/>
      </rPr>
      <t>kvartale</t>
    </r>
    <r>
      <rPr>
        <sz val="8"/>
        <rFont val="Arial"/>
        <family val="0"/>
      </rPr>
      <t xml:space="preserve"> (prvi i treći kvartal) predaje samo obrazac PR-RAS
- za </t>
    </r>
    <r>
      <rPr>
        <b/>
        <sz val="8"/>
        <rFont val="Arial"/>
        <family val="0"/>
      </rPr>
      <t>polugodište</t>
    </r>
    <r>
      <rPr>
        <sz val="8"/>
        <rFont val="Arial"/>
        <family val="0"/>
      </rPr>
      <t xml:space="preserve"> predaje obrasce PR-RAS i Obveze
- na </t>
    </r>
    <r>
      <rPr>
        <b/>
        <sz val="8"/>
        <rFont val="Arial"/>
        <family val="0"/>
      </rPr>
      <t>godišnjoj</t>
    </r>
    <r>
      <rPr>
        <sz val="8"/>
        <rFont val="Arial"/>
        <family val="0"/>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</si>
  <si>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0"/>
      </rPr>
      <t xml:space="preserve"> (od 2016. godine)
- </t>
    </r>
    <r>
      <rPr>
        <b/>
        <sz val="8"/>
        <rFont val="Arial"/>
        <family val="0"/>
      </rPr>
      <t>za kvartale i polugodište</t>
    </r>
    <r>
      <rPr>
        <sz val="8"/>
        <rFont val="Arial"/>
        <family val="0"/>
      </rPr>
      <t xml:space="preserve"> (I.-III., I.-VI. i I.-IX.) predaje obrasce PR-RAS i Obveze
- </t>
    </r>
    <r>
      <rPr>
        <b/>
        <sz val="8"/>
        <rFont val="Arial"/>
        <family val="0"/>
      </rPr>
      <t>na godišnjoj razini</t>
    </r>
    <r>
      <rPr>
        <sz val="8"/>
        <rFont val="Arial"/>
        <family val="0"/>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</si>
  <si>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0"/>
      </rPr>
      <t xml:space="preserve"> (od 2016. godine)</t>
    </r>
    <r>
      <rPr>
        <b/>
        <sz val="8"/>
        <rFont val="Arial"/>
        <family val="0"/>
      </rPr>
      <t xml:space="preserve">
</t>
    </r>
    <r>
      <rPr>
        <sz val="8"/>
        <rFont val="Arial"/>
        <family val="0"/>
      </rPr>
      <t xml:space="preserve">- </t>
    </r>
    <r>
      <rPr>
        <b/>
        <sz val="8"/>
        <rFont val="Arial"/>
        <family val="0"/>
      </rPr>
      <t>za kvartale</t>
    </r>
    <r>
      <rPr>
        <sz val="8"/>
        <rFont val="Arial"/>
        <family val="0"/>
      </rPr>
      <t xml:space="preserve"> (prvi i treći kvartal) predaje samo obrazac PR-RAS
-</t>
    </r>
    <r>
      <rPr>
        <b/>
        <sz val="8"/>
        <rFont val="Arial"/>
        <family val="0"/>
      </rPr>
      <t xml:space="preserve"> za polugodište</t>
    </r>
    <r>
      <rPr>
        <sz val="8"/>
        <rFont val="Arial"/>
        <family val="0"/>
      </rPr>
      <t xml:space="preserve"> predaje obrasce PR-RAS i Obveze
- </t>
    </r>
    <r>
      <rPr>
        <b/>
        <sz val="8"/>
        <rFont val="Arial"/>
        <family val="0"/>
      </rPr>
      <t>na godišnjoj</t>
    </r>
    <r>
      <rPr>
        <sz val="8"/>
        <rFont val="Arial"/>
        <family val="0"/>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</si>
  <si>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</si>
  <si>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</si>
  <si>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</si>
  <si>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</si>
  <si>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</si>
  <si>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</si>
  <si>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</si>
  <si>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</si>
  <si>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</si>
  <si>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</si>
  <si>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</si>
  <si>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</si>
  <si>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</si>
  <si>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</si>
  <si>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</si>
  <si>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</si>
  <si>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</si>
  <si>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</si>
  <si>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</si>
  <si>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</si>
  <si>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</si>
  <si>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</si>
  <si>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</si>
  <si>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</si>
  <si>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</si>
  <si>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</si>
  <si>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</si>
  <si>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</si>
  <si>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</si>
  <si>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</si>
  <si>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</si>
  <si>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</si>
  <si>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</si>
  <si>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</si>
  <si>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</si>
  <si>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</si>
  <si>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</si>
  <si>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</si>
  <si>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</si>
  <si>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</si>
  <si>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</si>
  <si>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</si>
  <si>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</si>
  <si>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</si>
  <si>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</si>
  <si>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</si>
  <si>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</si>
  <si>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</si>
  <si>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</si>
  <si>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</si>
  <si>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</si>
  <si>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</si>
  <si>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</si>
  <si>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</si>
  <si>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</si>
  <si>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</si>
  <si>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</si>
  <si>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</si>
  <si>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</si>
  <si>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</si>
  <si>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</si>
  <si>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</si>
  <si>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</si>
  <si>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</si>
  <si>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</si>
  <si>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</si>
  <si>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</si>
  <si>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</si>
  <si>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</si>
  <si>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</si>
  <si>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</si>
  <si>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</si>
  <si>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</si>
  <si>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</si>
  <si>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</si>
  <si>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</si>
  <si>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</si>
  <si>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</si>
  <si>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</si>
  <si>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</si>
  <si>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</si>
  <si>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</si>
  <si>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</si>
  <si>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</si>
  <si>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</si>
  <si>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</si>
  <si>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</si>
  <si>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</si>
  <si>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</si>
  <si>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</si>
  <si>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</si>
  <si>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</si>
  <si>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</si>
  <si>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</si>
  <si>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</si>
  <si>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</si>
  <si>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</si>
  <si>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</si>
  <si>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</si>
  <si>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</si>
  <si>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</si>
  <si>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</si>
  <si>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</si>
  <si>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</si>
  <si>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</si>
  <si>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</si>
  <si>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</si>
  <si>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</si>
  <si>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</si>
  <si>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</si>
  <si>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</si>
  <si>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</si>
  <si>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</si>
  <si>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</si>
  <si>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</si>
  <si>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</si>
  <si>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</si>
  <si>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</si>
  <si>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</si>
  <si>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</si>
  <si>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</si>
  <si>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</si>
  <si>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</si>
  <si>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</si>
  <si>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</si>
  <si>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</si>
  <si>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</si>
  <si>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</si>
  <si>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</si>
  <si>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</si>
  <si>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</si>
  <si>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</si>
  <si>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</si>
  <si>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</si>
  <si>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</si>
  <si>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</si>
  <si>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</si>
  <si>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</si>
  <si>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</si>
  <si>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</si>
  <si>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</si>
  <si>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t xml:space="preserve">Obveznici razine </t>
    </r>
    <r>
      <rPr>
        <b/>
        <sz val="8"/>
        <rFont val="Arial"/>
        <family val="0"/>
      </rPr>
      <t>11 ne mogu imati popunjene AOP oznake:</t>
    </r>
    <r>
      <rPr>
        <sz val="8"/>
        <rFont val="Arial"/>
        <family val="0"/>
      </rPr>
      <t xml:space="preserve"> 003 do 010. Iznimka od tog pravila je obveznik s RKP-om </t>
    </r>
    <r>
      <rPr>
        <b/>
        <sz val="8"/>
        <rFont val="Arial"/>
        <family val="2"/>
      </rPr>
      <t>47123</t>
    </r>
    <r>
      <rPr>
        <sz val="8"/>
        <rFont val="Arial"/>
        <family val="0"/>
      </rPr>
      <t>. Ako ova kontrola javlja pogrešku znači da je za obrazac razine 11 unesen iznos na neku od ovih pozicija.</t>
    </r>
  </si>
  <si>
    <r>
      <t xml:space="preserve">Obveznici razine </t>
    </r>
    <r>
      <rPr>
        <b/>
        <sz val="8"/>
        <rFont val="Arial"/>
        <family val="2"/>
      </rPr>
      <t>11 ne mogu imati popunjene AOP oznake:</t>
    </r>
    <r>
      <rPr>
        <sz val="8"/>
        <rFont val="Arial"/>
        <family val="0"/>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</si>
  <si>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0"/>
      </rPr>
      <t>11 ne mogu imati popunjene AOP oznake:</t>
    </r>
    <r>
      <rPr>
        <sz val="8"/>
        <rFont val="Arial"/>
        <family val="0"/>
      </rPr>
      <t xml:space="preserve"> 011 do 023, 025 do 030, 032 do 034, 040 do 044, 138, 200, 234 do 237 i 248. Ako je na bilo kojoj od ovih AOP oznaka upisan iznos, a obrazac je razine 11, kontrola javlja grešku i obrazac je neispravan. </t>
    </r>
  </si>
  <si>
    <r>
      <t xml:space="preserve">Obveznici razine </t>
    </r>
    <r>
      <rPr>
        <b/>
        <sz val="8"/>
        <rFont val="Arial"/>
        <family val="0"/>
      </rPr>
      <t>11 ne mogu imati popunjenu AOP oznaku</t>
    </r>
    <r>
      <rPr>
        <sz val="8"/>
        <rFont val="Arial"/>
        <family val="0"/>
      </rPr>
      <t xml:space="preserve"> 249 osim obveznika s RKP-om: </t>
    </r>
    <r>
      <rPr>
        <b/>
        <sz val="8"/>
        <rFont val="Arial"/>
        <family val="2"/>
      </rPr>
      <t>47107</t>
    </r>
    <r>
      <rPr>
        <sz val="8"/>
        <rFont val="Arial"/>
        <family val="0"/>
      </rPr>
      <t>. Ako ova kontrola javlja pogrešku znači da je za obrazac razine 11 unesen iznos na AOP poziciju 249.</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</si>
  <si>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</si>
  <si>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Obveznici razine </t>
    </r>
    <r>
      <rPr>
        <b/>
        <sz val="8"/>
        <rFont val="Arial"/>
        <family val="0"/>
      </rPr>
      <t>11 ne mogu imati popunjenu AOP oznaku</t>
    </r>
    <r>
      <rPr>
        <sz val="8"/>
        <rFont val="Arial"/>
        <family val="0"/>
      </rPr>
      <t xml:space="preserve"> 495 i 605 osim obveznika s RKP-om  </t>
    </r>
    <r>
      <rPr>
        <b/>
        <sz val="8"/>
        <rFont val="Arial"/>
        <family val="2"/>
      </rPr>
      <t>721</t>
    </r>
    <r>
      <rPr>
        <sz val="8"/>
        <rFont val="Arial"/>
        <family val="0"/>
      </rPr>
      <t xml:space="preserve">. Ako je na bilo kojoj od ovih AOP oznaka upisan iznos, a obrazac je razine 11, kontrola javlja grešku i obrazac je neispravan. </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</si>
  <si>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</si>
  <si>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Obveznici razine </t>
    </r>
    <r>
      <rPr>
        <b/>
        <sz val="8"/>
        <rFont val="Arial"/>
        <family val="0"/>
      </rPr>
      <t>11 ne mogu imati popunjenu AOP oznaku</t>
    </r>
    <r>
      <rPr>
        <sz val="8"/>
        <rFont val="Arial"/>
        <family val="0"/>
      </rPr>
      <t xml:space="preserve"> 579 osim obveznika s RKP-om: </t>
    </r>
    <r>
      <rPr>
        <b/>
        <sz val="8"/>
        <rFont val="Arial"/>
        <family val="2"/>
      </rPr>
      <t>46237</t>
    </r>
    <r>
      <rPr>
        <sz val="8"/>
        <rFont val="Arial"/>
        <family val="0"/>
      </rPr>
      <t>. Ako ova kontrola javlja pogrešku znači da je za obrazac razine 11 unesen iznos na AOP poziciju 579.</t>
    </r>
  </si>
  <si>
    <r>
      <t xml:space="preserve">Obveznici razine </t>
    </r>
    <r>
      <rPr>
        <b/>
        <sz val="8"/>
        <rFont val="Arial"/>
        <family val="0"/>
      </rPr>
      <t>11 ne mogu imati popunjenu AOP oznaku</t>
    </r>
    <r>
      <rPr>
        <sz val="8"/>
        <rFont val="Arial"/>
        <family val="0"/>
      </rPr>
      <t xml:space="preserve"> 584 i 585 osim obveznika s RKP-om: </t>
    </r>
    <r>
      <rPr>
        <b/>
        <sz val="8"/>
        <rFont val="Arial"/>
        <family val="2"/>
      </rPr>
      <t>174</t>
    </r>
    <r>
      <rPr>
        <sz val="8"/>
        <rFont val="Arial"/>
        <family val="0"/>
      </rPr>
      <t>. Ako ova kontrola javlja pogrešku znači da je za obrazac razine 11 unesen iznos na jednu od ovih AOP pozicija.</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</si>
  <si>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</si>
  <si>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0"/>
      </rPr>
      <t>12 ne mogu imati popunjene AOP oznake:</t>
    </r>
    <r>
      <rPr>
        <sz val="8"/>
        <rFont val="Arial"/>
        <family val="0"/>
      </rPr>
      <t xml:space="preserve"> 003 do 010. Iznimka od tog pravila je obveznik s RKP-om </t>
    </r>
    <r>
      <rPr>
        <b/>
        <sz val="8"/>
        <rFont val="Arial"/>
        <family val="2"/>
      </rPr>
      <t>47123</t>
    </r>
    <r>
      <rPr>
        <sz val="8"/>
        <rFont val="Arial"/>
        <family val="0"/>
      </rPr>
      <t>. Ako ova kontrola javlja pogrešku znači da je za obrazac razine 11 unesen iznos na neku od ovih pozicija.</t>
    </r>
  </si>
  <si>
    <r>
      <t xml:space="preserve">Obveznici razine </t>
    </r>
    <r>
      <rPr>
        <b/>
        <sz val="8"/>
        <rFont val="Arial"/>
        <family val="2"/>
      </rPr>
      <t>12 ne mogu imati popunjene AOP oznake:</t>
    </r>
    <r>
      <rPr>
        <sz val="8"/>
        <rFont val="Arial"/>
        <family val="0"/>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</si>
  <si>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</si>
  <si>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</si>
  <si>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</si>
  <si>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</si>
  <si>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</si>
  <si>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</si>
  <si>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</si>
  <si>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</si>
  <si>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</si>
  <si>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</si>
  <si>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</si>
  <si>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</si>
  <si>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</si>
  <si>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</si>
  <si>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</si>
  <si>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</si>
  <si>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</si>
  <si>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</si>
  <si>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</si>
  <si>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</si>
  <si>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r>
      <t xml:space="preserve">Obveznici razine </t>
    </r>
    <r>
      <rPr>
        <b/>
        <sz val="8"/>
        <rFont val="Arial"/>
        <family val="2"/>
      </rPr>
      <t>4</t>
    </r>
    <r>
      <rPr>
        <b/>
        <sz val="8"/>
        <rFont val="Arial"/>
        <family val="0"/>
      </rPr>
      <t>1 ne smiju imati popunjene AOP oznake:</t>
    </r>
    <r>
      <rPr>
        <sz val="8"/>
        <rFont val="Arial"/>
        <family val="0"/>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0"/>
      </rPr>
      <t>. Ako ova kontrola javlja pogrešku znači da je za obrazac razine 11 unesen iznos na neku od ovih pozicija.</t>
    </r>
  </si>
  <si>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</si>
  <si>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</si>
  <si>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</si>
  <si>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</si>
  <si>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</si>
  <si>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</si>
  <si>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</si>
  <si>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</si>
  <si>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</si>
  <si>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</si>
  <si>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</si>
  <si>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</si>
  <si>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</si>
  <si>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</si>
  <si>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</si>
  <si>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</si>
  <si>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</si>
  <si>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</si>
  <si>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</si>
  <si>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t xml:space="preserve">Ako je iznos na AOP-u </t>
    </r>
    <r>
      <rPr>
        <b/>
        <sz val="8"/>
        <color indexed="12"/>
        <rFont val="Arial"/>
        <family val="2"/>
      </rPr>
      <t>211</t>
    </r>
    <r>
      <rPr>
        <sz val="8"/>
        <rFont val="Arial"/>
        <family val="0"/>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</si>
  <si>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</si>
  <si>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</si>
  <si>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</si>
  <si>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</si>
  <si>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</si>
  <si>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</si>
  <si>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</si>
  <si>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</si>
  <si>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</si>
  <si>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</si>
  <si>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</si>
  <si>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</si>
  <si>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</si>
  <si>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</si>
  <si>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</si>
  <si>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</si>
  <si>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</si>
  <si>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</si>
  <si>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</si>
  <si>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</si>
  <si>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</si>
  <si>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</si>
  <si>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</si>
  <si>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</si>
  <si>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</si>
  <si>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</si>
  <si>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</si>
  <si>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</si>
  <si>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</si>
  <si>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</si>
  <si>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</si>
  <si>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</si>
  <si>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</si>
  <si>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</si>
  <si>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</si>
  <si>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</si>
  <si>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</si>
  <si>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</si>
  <si>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</si>
  <si>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</si>
  <si>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</si>
  <si>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</si>
  <si>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</si>
  <si>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</si>
  <si>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</si>
  <si>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</si>
  <si>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</si>
  <si>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</si>
  <si>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</si>
  <si>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</si>
  <si>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</si>
  <si>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</si>
  <si>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</si>
  <si>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</si>
  <si>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</si>
  <si>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</si>
  <si>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</si>
  <si>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</si>
  <si>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</si>
  <si>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</si>
  <si>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</si>
  <si>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</si>
  <si>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</si>
  <si>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</si>
  <si>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</si>
  <si>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</si>
  <si>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</si>
  <si>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</si>
  <si>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</si>
  <si>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</si>
  <si>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</si>
  <si>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</si>
  <si>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</si>
  <si>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</si>
  <si>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</si>
  <si>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</si>
  <si>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</si>
  <si>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r>
      <t xml:space="preserve">S obzirom da se ovaj obrazac može predati i prazan (bez ikakvih iznosa), oznaka popunjenosti na referentnoj stranici </t>
    </r>
    <r>
      <rPr>
        <b/>
        <sz val="8"/>
        <rFont val="Arial"/>
        <family val="0"/>
      </rPr>
      <t xml:space="preserve">ne ažurira se automatski </t>
    </r>
    <r>
      <rPr>
        <sz val="8"/>
        <rFont val="Arial"/>
        <family val="0"/>
      </rPr>
      <t xml:space="preserve">kao kod ostalih obrazaca, ako ste ovaj obrazac popunili, ili ga predajete nepopunjenog (nema promjena na vrijednosti imovine i obveza), a dužni ste ga predati, na Referentnoj stranici potrebno je </t>
    </r>
    <r>
      <rPr>
        <b/>
        <sz val="8"/>
        <rFont val="Arial"/>
        <family val="0"/>
      </rPr>
      <t>ručno označiti "DA"</t>
    </r>
    <r>
      <rPr>
        <sz val="8"/>
        <rFont val="Arial"/>
        <family val="0"/>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</si>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</sst>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
    <numFmt numFmtId="165" formatCode="00000000"/>
    <numFmt numFmtId="166" formatCode="00000000000"/>
    <numFmt numFmtId="167" formatCode="0000"/>
    <numFmt numFmtId="168" formatCode="000"/>
    <numFmt numFmtId="169" formatCode="#,##0.0"/>
  </numFmts>
  <fonts count="102">
    <font>
      <sz val="10"/>
      <name val="Arial"/>
      <family val="0"/>
    </font>
    <font>
      <sz val="11"/>
      <color indexed="8"/>
      <name val="Calibri"/>
      <family val="2"/>
    </font>
    <font>
      <u val="single"/>
      <sz val="10"/>
      <color indexed="12"/>
      <name val="Arial"/>
      <family val="2"/>
    </font>
    <font>
      <b/>
      <sz val="10"/>
      <color indexed="13"/>
      <name val="Arial"/>
      <family val="2"/>
    </font>
    <font>
      <b/>
      <sz val="14"/>
      <name val="Arial"/>
      <family val="2"/>
    </font>
    <font>
      <b/>
      <sz val="10"/>
      <color indexed="18"/>
      <name val="Arial"/>
      <family val="2"/>
    </font>
    <font>
      <sz val="8"/>
      <name val="Arial"/>
      <family val="2"/>
    </font>
    <font>
      <b/>
      <sz val="8"/>
      <color indexed="12"/>
      <name val="Arial"/>
      <family val="2"/>
    </font>
    <font>
      <b/>
      <sz val="8"/>
      <name val="Arial"/>
      <family val="2"/>
    </font>
    <font>
      <b/>
      <sz val="8"/>
      <color indexed="10"/>
      <name val="Arial"/>
      <family val="2"/>
    </font>
    <font>
      <sz val="8"/>
      <color indexed="12"/>
      <name val="Arial"/>
      <family val="2"/>
    </font>
    <font>
      <b/>
      <sz val="8"/>
      <color indexed="56"/>
      <name val="Arial"/>
      <family val="2"/>
    </font>
    <font>
      <b/>
      <sz val="10"/>
      <color indexed="9"/>
      <name val="Arial"/>
      <family val="2"/>
    </font>
    <font>
      <sz val="10"/>
      <color indexed="9"/>
      <name val="Arial"/>
      <family val="2"/>
    </font>
    <font>
      <b/>
      <sz val="16"/>
      <color indexed="56"/>
      <name val="Arial"/>
      <family val="2"/>
    </font>
    <font>
      <b/>
      <sz val="19"/>
      <color indexed="56"/>
      <name val="Arial"/>
      <family val="2"/>
    </font>
    <font>
      <b/>
      <sz val="20"/>
      <color indexed="56"/>
      <name val="Arial"/>
      <family val="2"/>
    </font>
    <font>
      <b/>
      <sz val="14"/>
      <color indexed="56"/>
      <name val="Arial"/>
      <family val="2"/>
    </font>
    <font>
      <b/>
      <sz val="8"/>
      <color indexed="18"/>
      <name val="Arial"/>
      <family val="2"/>
    </font>
    <font>
      <b/>
      <sz val="10"/>
      <color indexed="16"/>
      <name val="Arial"/>
      <family val="2"/>
    </font>
    <font>
      <sz val="10"/>
      <color indexed="18"/>
      <name val="Arial"/>
      <family val="2"/>
    </font>
    <font>
      <b/>
      <sz val="12"/>
      <color indexed="9"/>
      <name val="Arial"/>
      <family val="2"/>
    </font>
    <font>
      <b/>
      <sz val="8"/>
      <color indexed="16"/>
      <name val="Arial"/>
      <family val="2"/>
    </font>
    <font>
      <sz val="10"/>
      <color indexed="16"/>
      <name val="Arial"/>
      <family val="2"/>
    </font>
    <font>
      <b/>
      <sz val="8"/>
      <color indexed="23"/>
      <name val="Arial"/>
      <family val="2"/>
    </font>
    <font>
      <sz val="10"/>
      <color indexed="12"/>
      <name val="Arial"/>
      <family val="2"/>
    </font>
    <font>
      <b/>
      <sz val="10"/>
      <color indexed="12"/>
      <name val="Arial"/>
      <family val="2"/>
    </font>
    <font>
      <b/>
      <sz val="9"/>
      <name val="Arial"/>
      <family val="2"/>
    </font>
    <font>
      <b/>
      <sz val="10"/>
      <color indexed="10"/>
      <name val="Arial"/>
      <family val="2"/>
    </font>
    <font>
      <sz val="10"/>
      <color indexed="8"/>
      <name val="MS Sans Serif"/>
      <family val="2"/>
    </font>
    <font>
      <sz val="12"/>
      <name val="Arial"/>
      <family val="2"/>
    </font>
    <font>
      <b/>
      <sz val="10"/>
      <name val="Arial"/>
      <family val="2"/>
    </font>
    <font>
      <b/>
      <sz val="8"/>
      <color indexed="22"/>
      <name val="Arial"/>
      <family val="2"/>
    </font>
    <font>
      <sz val="10"/>
      <color indexed="56"/>
      <name val="Arial"/>
      <family val="2"/>
    </font>
    <font>
      <sz val="10"/>
      <name val="Arial CE"/>
      <family val="2"/>
    </font>
    <font>
      <b/>
      <sz val="8"/>
      <name val="Tahoma"/>
      <family val="2"/>
    </font>
    <font>
      <sz val="8"/>
      <name val="Tahoma"/>
      <family val="2"/>
    </font>
    <font>
      <b/>
      <sz val="11"/>
      <color indexed="9"/>
      <name val="Arial"/>
      <family val="2"/>
    </font>
    <font>
      <sz val="11"/>
      <color indexed="9"/>
      <name val="Arial"/>
      <family val="2"/>
    </font>
    <font>
      <b/>
      <sz val="12"/>
      <color indexed="56"/>
      <name val="Arial"/>
      <family val="2"/>
    </font>
    <font>
      <sz val="12"/>
      <color indexed="56"/>
      <name val="Arial"/>
      <family val="2"/>
    </font>
    <font>
      <b/>
      <sz val="9"/>
      <color indexed="12"/>
      <name val="Arial"/>
      <family val="2"/>
    </font>
    <font>
      <sz val="9"/>
      <name val="Arial"/>
      <family val="2"/>
    </font>
    <font>
      <b/>
      <sz val="8"/>
      <color indexed="9"/>
      <name val="Arial"/>
      <family val="0"/>
    </font>
    <font>
      <b/>
      <sz val="8"/>
      <color indexed="55"/>
      <name val="Arial"/>
      <family val="2"/>
    </font>
    <font>
      <b/>
      <sz val="11"/>
      <color indexed="18"/>
      <name val="Arial"/>
      <family val="2"/>
    </font>
    <font>
      <strike/>
      <sz val="9"/>
      <name val="Arial"/>
      <family val="2"/>
    </font>
    <font>
      <sz val="7"/>
      <name val="Arial"/>
      <family val="2"/>
    </font>
    <font>
      <sz val="9"/>
      <color indexed="8"/>
      <name val="Arial"/>
      <family val="2"/>
    </font>
    <font>
      <b/>
      <sz val="8"/>
      <color indexed="8"/>
      <name val="Arial"/>
      <family val="2"/>
    </font>
    <font>
      <sz val="10"/>
      <color indexed="8"/>
      <name val="Arial"/>
      <family val="2"/>
    </font>
    <font>
      <b/>
      <sz val="14"/>
      <color indexed="9"/>
      <name val="Arial"/>
      <family val="2"/>
    </font>
    <font>
      <b/>
      <sz val="12"/>
      <name val="Arial"/>
      <family val="2"/>
    </font>
    <font>
      <b/>
      <sz val="8"/>
      <name val="Arial CE"/>
      <family val="0"/>
    </font>
    <font>
      <b/>
      <sz val="8"/>
      <color indexed="18"/>
      <name val="Arial CE"/>
      <family val="2"/>
    </font>
    <font>
      <b/>
      <sz val="9"/>
      <name val="Arial CE"/>
      <family val="0"/>
    </font>
    <font>
      <sz val="9"/>
      <name val="Arial CE"/>
      <family val="0"/>
    </font>
    <font>
      <sz val="7"/>
      <name val="Arial CE"/>
      <family val="0"/>
    </font>
    <font>
      <sz val="8"/>
      <color indexed="9"/>
      <name val="Arial"/>
      <family val="0"/>
    </font>
    <font>
      <b/>
      <sz val="8"/>
      <color indexed="13"/>
      <name val="Arial"/>
      <family val="0"/>
    </font>
    <font>
      <sz val="8"/>
      <color indexed="10"/>
      <name val="Arial"/>
      <family val="0"/>
    </font>
    <font>
      <b/>
      <sz val="8"/>
      <color indexed="17"/>
      <name val="Arial"/>
      <family val="0"/>
    </font>
    <font>
      <b/>
      <sz val="9"/>
      <color indexed="9"/>
      <name val="Arial"/>
      <family val="2"/>
    </font>
    <font>
      <b/>
      <sz val="10"/>
      <color indexed="56"/>
      <name val="Arial"/>
      <family val="2"/>
    </font>
    <font>
      <b/>
      <sz val="10"/>
      <color indexed="23"/>
      <name val="Arial CE"/>
      <family val="2"/>
    </font>
    <font>
      <b/>
      <sz val="10"/>
      <color indexed="23"/>
      <name val="Arial"/>
      <family val="2"/>
    </font>
    <font>
      <b/>
      <sz val="8"/>
      <color indexed="9"/>
      <name val="Arial CE"/>
      <family val="2"/>
    </font>
    <font>
      <sz val="10"/>
      <color indexed="58"/>
      <name val="Arial"/>
      <family val="2"/>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6"/>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26"/>
        <bgColor indexed="64"/>
      </patternFill>
    </fill>
    <fill>
      <patternFill patternType="solid">
        <fgColor indexed="26"/>
        <bgColor indexed="64"/>
      </patternFill>
    </fill>
    <fill>
      <patternFill patternType="solid">
        <fgColor indexed="56"/>
        <bgColor indexed="64"/>
      </patternFill>
    </fill>
    <fill>
      <patternFill patternType="solid">
        <fgColor indexed="10"/>
        <bgColor indexed="64"/>
      </patternFill>
    </fill>
    <fill>
      <patternFill patternType="solid">
        <fgColor indexed="55"/>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3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n"/>
      <top style="thin"/>
      <bottom style="thin"/>
    </border>
    <border>
      <left style="thin"/>
      <right/>
      <top style="thin"/>
      <bottom style="thin"/>
    </border>
    <border>
      <left style="thin"/>
      <right/>
      <top style="thin"/>
      <bottom/>
    </border>
    <border>
      <left style="thin">
        <color indexed="8"/>
      </left>
      <right style="thin">
        <color indexed="8"/>
      </right>
      <top style="thin">
        <color indexed="8"/>
      </top>
      <bottom style="thin">
        <color indexed="8"/>
      </bottom>
    </border>
    <border>
      <left style="medium">
        <color indexed="10"/>
      </left>
      <right style="medium">
        <color indexed="10"/>
      </right>
      <top/>
      <bottom style="medium">
        <color indexed="10"/>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
      <left style="thin"/>
      <right style="double"/>
      <top/>
      <bottom style="thin"/>
    </border>
    <border>
      <left style="thin">
        <color indexed="9"/>
      </left>
      <right style="thin"/>
      <top style="thin"/>
      <bottom style="thin"/>
    </border>
    <border>
      <left/>
      <right/>
      <top style="thin"/>
      <bottom style="thin"/>
    </border>
    <border>
      <left style="thin"/>
      <right/>
      <top/>
      <bottom/>
    </border>
    <border>
      <left/>
      <right/>
      <top style="thin"/>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right/>
      <top/>
      <bottom style="thin">
        <color indexed="8"/>
      </bottom>
    </border>
    <border>
      <left style="thin">
        <color indexed="8"/>
      </left>
      <right style="thin">
        <color indexed="18"/>
      </right>
      <top style="thin">
        <color indexed="8"/>
      </top>
      <bottom/>
    </border>
    <border>
      <left style="thin">
        <color indexed="18"/>
      </left>
      <right style="thin">
        <color indexed="18"/>
      </right>
      <top style="thin">
        <color indexed="8"/>
      </top>
      <bottom/>
    </border>
    <border>
      <left style="thin">
        <color indexed="18"/>
      </left>
      <right style="thin">
        <color indexed="8"/>
      </right>
      <top style="thin">
        <color indexed="8"/>
      </top>
      <bottom style="thin">
        <color indexed="8"/>
      </bottom>
    </border>
    <border>
      <left style="thin">
        <color indexed="8"/>
      </left>
      <right style="thin">
        <color indexed="18"/>
      </right>
      <top style="thin"/>
      <bottom style="thin"/>
    </border>
    <border>
      <left style="thin">
        <color indexed="18"/>
      </left>
      <right style="thin">
        <color indexed="8"/>
      </right>
      <top/>
      <bottom style="thin"/>
    </border>
    <border>
      <left style="thin">
        <color indexed="18"/>
      </left>
      <right style="thin">
        <color indexed="18"/>
      </right>
      <top style="thin"/>
      <bottom style="thin">
        <color indexed="22"/>
      </bottom>
    </border>
    <border>
      <left style="thin">
        <color indexed="18"/>
      </left>
      <right style="thin">
        <color indexed="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18"/>
      </right>
      <top style="thin">
        <color indexed="22"/>
      </top>
      <bottom style="thin">
        <color indexed="22"/>
      </bottom>
    </border>
    <border>
      <left style="thin">
        <color indexed="18"/>
      </left>
      <right style="thin">
        <color indexed="8"/>
      </right>
      <top style="thin">
        <color indexed="22"/>
      </top>
      <bottom style="thin">
        <color indexed="22"/>
      </bottom>
    </border>
    <border>
      <left style="thin">
        <color indexed="8"/>
      </left>
      <right style="thin">
        <color indexed="18"/>
      </right>
      <top style="thin">
        <color indexed="22"/>
      </top>
      <bottom style="thin"/>
    </border>
    <border>
      <left style="thin">
        <color indexed="18"/>
      </left>
      <right style="thin">
        <color indexed="18"/>
      </right>
      <top style="thin">
        <color indexed="22"/>
      </top>
      <bottom style="thin"/>
    </border>
    <border>
      <left style="thin">
        <color indexed="18"/>
      </left>
      <right style="thin">
        <color indexed="8"/>
      </right>
      <top style="thin">
        <color indexed="22"/>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color indexed="18"/>
      </left>
      <right style="thin"/>
      <top style="thin"/>
      <bottom style="thin">
        <color indexed="22"/>
      </bottom>
    </border>
    <border>
      <left style="thin"/>
      <right style="thin">
        <color indexed="18"/>
      </right>
      <top style="thin">
        <color indexed="22"/>
      </top>
      <bottom style="thin">
        <color indexed="22"/>
      </bottom>
    </border>
    <border>
      <left style="thin">
        <color indexed="18"/>
      </left>
      <right style="thin"/>
      <top style="thin">
        <color indexed="22"/>
      </top>
      <bottom style="thin">
        <color indexed="22"/>
      </bottom>
    </border>
    <border>
      <left style="thin"/>
      <right style="thin">
        <color indexed="18"/>
      </right>
      <top style="thin">
        <color indexed="22"/>
      </top>
      <bottom style="thin"/>
    </border>
    <border>
      <left style="thin">
        <color indexed="18"/>
      </left>
      <right style="thin"/>
      <top style="thin">
        <color indexed="22"/>
      </top>
      <bottom style="thin"/>
    </border>
    <border>
      <left/>
      <right/>
      <top/>
      <bottom style="thin"/>
    </border>
    <border>
      <left style="thin">
        <color indexed="8"/>
      </left>
      <right style="thin">
        <color indexed="18"/>
      </right>
      <top style="thin">
        <color indexed="8"/>
      </top>
      <bottom style="thin">
        <color indexed="8"/>
      </bottom>
    </border>
    <border>
      <left style="thin">
        <color indexed="18"/>
      </left>
      <right style="thin">
        <color indexed="1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bottom style="thin">
        <color indexed="22"/>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hair"/>
      <top style="thin"/>
      <bottom style="thin"/>
    </border>
    <border>
      <left style="thin"/>
      <right/>
      <top/>
      <bottom style="thin"/>
    </border>
    <border>
      <left style="hair"/>
      <right style="thin"/>
      <top style="thin"/>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18"/>
      </right>
      <top style="thin"/>
      <bottom/>
    </border>
    <border>
      <left style="thin"/>
      <right style="thin">
        <color indexed="18"/>
      </right>
      <top/>
      <bottom/>
    </border>
    <border>
      <left style="thin"/>
      <right style="thin">
        <color indexed="18"/>
      </right>
      <top/>
      <bottom style="thin"/>
    </border>
    <border>
      <left/>
      <right style="thin"/>
      <top/>
      <bottom style="thin"/>
    </border>
    <border>
      <left/>
      <right style="thin"/>
      <top/>
      <bottom/>
    </border>
    <border>
      <left style="thin">
        <color indexed="8"/>
      </left>
      <right/>
      <top/>
      <bottom/>
    </border>
    <border>
      <left style="double"/>
      <right/>
      <top/>
      <bottom style="thin"/>
    </border>
    <border>
      <left style="thin"/>
      <right style="thin">
        <color indexed="9"/>
      </right>
      <top style="thin"/>
      <bottom style="thin"/>
    </border>
    <border>
      <left style="thin">
        <color indexed="9"/>
      </left>
      <right style="thin">
        <color indexed="9"/>
      </right>
      <top style="thin"/>
      <bottom style="thin"/>
    </border>
    <border>
      <left/>
      <right style="medium"/>
      <top/>
      <bottom/>
    </border>
    <border>
      <left style="medium"/>
      <right/>
      <top style="medium"/>
      <bottom style="medium"/>
    </border>
    <border>
      <left/>
      <right style="medium"/>
      <top style="medium"/>
      <bottom style="medium"/>
    </border>
    <border>
      <left style="double">
        <color indexed="9"/>
      </left>
      <right/>
      <top/>
      <bottom/>
    </border>
    <border>
      <left style="thin">
        <color indexed="8"/>
      </left>
      <right/>
      <top style="thin"/>
      <bottom style="thin">
        <color indexed="22"/>
      </bottom>
    </border>
    <border>
      <left/>
      <right style="thin">
        <color indexed="18"/>
      </right>
      <top style="thin"/>
      <bottom style="thin">
        <color indexed="22"/>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right/>
      <top style="hair"/>
      <bottom style="hair"/>
    </border>
    <border>
      <left/>
      <right style="thin"/>
      <top style="hair"/>
      <bottom style="hair"/>
    </border>
    <border>
      <left/>
      <right/>
      <top style="hair"/>
      <bottom style="thin"/>
    </border>
    <border>
      <left/>
      <right style="thin"/>
      <top style="hair"/>
      <bottom style="thin"/>
    </border>
    <border>
      <left/>
      <right/>
      <top style="thin"/>
      <bottom style="hair"/>
    </border>
    <border>
      <left/>
      <right style="thin"/>
      <top style="thin"/>
      <bottom style="hair"/>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9"/>
      </left>
      <right style="thin">
        <color indexed="9"/>
      </right>
      <top style="thin">
        <color indexed="8"/>
      </top>
      <bottom style="thin">
        <color indexed="8"/>
      </bottom>
    </border>
    <border>
      <left style="thin">
        <color indexed="22"/>
      </left>
      <right style="thin">
        <color indexed="22"/>
      </right>
      <top style="thin">
        <color indexed="8"/>
      </top>
      <bottom/>
    </border>
    <border>
      <left style="thin">
        <color indexed="22"/>
      </left>
      <right style="thin">
        <color indexed="8"/>
      </right>
      <top style="thin">
        <color indexed="8"/>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0" fillId="20" borderId="1" applyNumberFormat="0" applyFont="0" applyAlignment="0" applyProtection="0"/>
    <xf numFmtId="0" fontId="87" fillId="21" borderId="0" applyNumberFormat="0" applyBorder="0" applyAlignment="0" applyProtection="0"/>
    <xf numFmtId="0" fontId="2" fillId="0" borderId="0" applyNumberFormat="0" applyFill="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8" fillId="28" borderId="2" applyNumberFormat="0" applyAlignment="0" applyProtection="0"/>
    <xf numFmtId="0" fontId="89" fillId="28" borderId="3" applyNumberFormat="0" applyAlignment="0" applyProtection="0"/>
    <xf numFmtId="0" fontId="90" fillId="29" borderId="0" applyNumberFormat="0" applyBorder="0" applyAlignment="0" applyProtection="0"/>
    <xf numFmtId="0" fontId="91" fillId="0" borderId="0" applyNumberFormat="0" applyFill="0" applyBorder="0" applyAlignment="0" applyProtection="0"/>
    <xf numFmtId="0" fontId="92" fillId="0" borderId="4" applyNumberFormat="0" applyFill="0" applyAlignment="0" applyProtection="0"/>
    <xf numFmtId="0" fontId="93" fillId="0" borderId="5" applyNumberFormat="0" applyFill="0" applyAlignment="0" applyProtection="0"/>
    <xf numFmtId="0" fontId="94" fillId="0" borderId="6"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0" fillId="0" borderId="0">
      <alignment/>
      <protection/>
    </xf>
    <xf numFmtId="0" fontId="42" fillId="0" borderId="0">
      <alignment/>
      <protection/>
    </xf>
    <xf numFmtId="9" fontId="0" fillId="0" borderId="0" applyFont="0" applyFill="0" applyBorder="0" applyAlignment="0" applyProtection="0"/>
    <xf numFmtId="0" fontId="96" fillId="0" borderId="7" applyNumberFormat="0" applyFill="0" applyAlignment="0" applyProtection="0"/>
    <xf numFmtId="0" fontId="97" fillId="31" borderId="8"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9">
    <xf numFmtId="0" fontId="0" fillId="0" borderId="0" xfId="0" applyAlignment="1">
      <alignment/>
    </xf>
    <xf numFmtId="0" fontId="3" fillId="33" borderId="10" xfId="35" applyFont="1" applyFill="1" applyBorder="1" applyAlignment="1" applyProtection="1">
      <alignment horizontal="right" vertical="center"/>
      <protection/>
    </xf>
    <xf numFmtId="0" fontId="4" fillId="34" borderId="11" xfId="0" applyFont="1" applyFill="1" applyBorder="1" applyAlignment="1">
      <alignment horizontal="center"/>
    </xf>
    <xf numFmtId="0" fontId="3" fillId="33" borderId="12" xfId="0" applyFont="1" applyFill="1" applyBorder="1" applyAlignment="1">
      <alignment horizontal="right"/>
    </xf>
    <xf numFmtId="0" fontId="5" fillId="35" borderId="13" xfId="0" applyFont="1" applyFill="1" applyBorder="1" applyAlignment="1" applyProtection="1">
      <alignment horizontal="left" vertical="center" wrapText="1"/>
      <protection hidden="1"/>
    </xf>
    <xf numFmtId="0" fontId="6" fillId="36" borderId="14" xfId="0" applyFont="1" applyFill="1" applyBorder="1" applyAlignment="1" applyProtection="1">
      <alignment horizontal="left" vertical="center" wrapText="1"/>
      <protection hidden="1"/>
    </xf>
    <xf numFmtId="0" fontId="8" fillId="0" borderId="15" xfId="0" applyFont="1" applyBorder="1" applyAlignment="1" applyProtection="1">
      <alignment vertical="center" wrapText="1"/>
      <protection hidden="1"/>
    </xf>
    <xf numFmtId="0" fontId="8" fillId="35" borderId="16" xfId="0" applyFont="1" applyFill="1" applyBorder="1" applyAlignment="1" applyProtection="1">
      <alignment vertical="center" wrapText="1"/>
      <protection hidden="1"/>
    </xf>
    <xf numFmtId="0" fontId="6" fillId="0" borderId="15" xfId="0" applyFont="1" applyFill="1" applyBorder="1" applyAlignment="1" applyProtection="1">
      <alignment vertical="center" wrapText="1"/>
      <protection hidden="1"/>
    </xf>
    <xf numFmtId="0" fontId="6" fillId="0" borderId="15" xfId="0" applyFont="1" applyBorder="1" applyAlignment="1" applyProtection="1">
      <alignment vertical="center" wrapText="1"/>
      <protection hidden="1"/>
    </xf>
    <xf numFmtId="0" fontId="9" fillId="0" borderId="15" xfId="0" applyFont="1" applyBorder="1" applyAlignment="1" applyProtection="1">
      <alignment vertical="center" wrapText="1"/>
      <protection hidden="1"/>
    </xf>
    <xf numFmtId="0" fontId="8" fillId="34" borderId="17" xfId="0" applyFont="1" applyFill="1" applyBorder="1" applyAlignment="1" applyProtection="1">
      <alignment vertical="center" wrapText="1"/>
      <protection hidden="1"/>
    </xf>
    <xf numFmtId="0" fontId="0" fillId="0" borderId="0" xfId="0" applyFont="1" applyFill="1" applyBorder="1" applyAlignment="1">
      <alignment/>
    </xf>
    <xf numFmtId="0" fontId="0" fillId="0" borderId="0" xfId="0" applyFont="1" applyFill="1" applyAlignment="1" applyProtection="1">
      <alignment/>
      <protection hidden="1"/>
    </xf>
    <xf numFmtId="0" fontId="0" fillId="0" borderId="0" xfId="0" applyFont="1" applyFill="1" applyAlignment="1">
      <alignment/>
    </xf>
    <xf numFmtId="0" fontId="13" fillId="0" borderId="0" xfId="0" applyFont="1" applyFill="1" applyAlignment="1" applyProtection="1">
      <alignment/>
      <protection hidden="1"/>
    </xf>
    <xf numFmtId="0" fontId="15" fillId="0" borderId="0" xfId="0" applyFont="1" applyFill="1" applyAlignment="1" applyProtection="1">
      <alignment horizontal="right" vertical="center" wrapText="1"/>
      <protection hidden="1"/>
    </xf>
    <xf numFmtId="49" fontId="18" fillId="0" borderId="0" xfId="0" applyNumberFormat="1" applyFont="1" applyFill="1" applyBorder="1" applyAlignment="1" applyProtection="1">
      <alignment horizontal="right" vertical="center"/>
      <protection/>
    </xf>
    <xf numFmtId="164" fontId="19" fillId="37" borderId="18"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vertical="center"/>
      <protection/>
    </xf>
    <xf numFmtId="49" fontId="19" fillId="37" borderId="18" xfId="0" applyNumberFormat="1" applyFont="1" applyFill="1" applyBorder="1" applyAlignment="1" applyProtection="1">
      <alignment horizontal="center" vertical="center"/>
      <protection locked="0"/>
    </xf>
    <xf numFmtId="165" fontId="19" fillId="37" borderId="18" xfId="0" applyNumberFormat="1" applyFont="1" applyFill="1" applyBorder="1" applyAlignment="1" applyProtection="1">
      <alignment horizontal="center" vertical="center"/>
      <protection locked="0"/>
    </xf>
    <xf numFmtId="49" fontId="19" fillId="37" borderId="18" xfId="0" applyNumberFormat="1" applyFont="1" applyFill="1" applyBorder="1" applyAlignment="1" applyProtection="1">
      <alignment horizontal="center" vertical="center"/>
      <protection hidden="1" locked="0"/>
    </xf>
    <xf numFmtId="14" fontId="19" fillId="37" borderId="18" xfId="0" applyNumberFormat="1" applyFont="1" applyFill="1" applyBorder="1" applyAlignment="1" applyProtection="1">
      <alignment horizontal="center" vertical="center"/>
      <protection locked="0"/>
    </xf>
    <xf numFmtId="164" fontId="19" fillId="37" borderId="19" xfId="0" applyNumberFormat="1" applyFont="1" applyFill="1" applyBorder="1" applyAlignment="1" applyProtection="1">
      <alignment horizontal="center" vertical="center"/>
      <protection locked="0"/>
    </xf>
    <xf numFmtId="166" fontId="19" fillId="37" borderId="18" xfId="0" applyNumberFormat="1" applyFont="1" applyFill="1" applyBorder="1" applyAlignment="1" applyProtection="1">
      <alignment horizontal="center" vertical="center"/>
      <protection locked="0"/>
    </xf>
    <xf numFmtId="1" fontId="19" fillId="37" borderId="18"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hidden="1"/>
    </xf>
    <xf numFmtId="167" fontId="19" fillId="37" borderId="18" xfId="0" applyNumberFormat="1" applyFont="1" applyFill="1" applyBorder="1" applyAlignment="1" applyProtection="1">
      <alignment horizontal="center" vertical="center"/>
      <protection locked="0"/>
    </xf>
    <xf numFmtId="168" fontId="19" fillId="37" borderId="18"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right" vertical="center" shrinkToFit="1"/>
      <protection/>
    </xf>
    <xf numFmtId="3" fontId="19" fillId="37" borderId="18"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center" vertical="center"/>
      <protection hidden="1"/>
    </xf>
    <xf numFmtId="0" fontId="3" fillId="33" borderId="20" xfId="35" applyNumberFormat="1" applyFont="1" applyFill="1" applyBorder="1" applyAlignment="1" applyProtection="1">
      <alignment horizontal="center" vertical="center"/>
      <protection hidden="1"/>
    </xf>
    <xf numFmtId="49" fontId="19" fillId="0" borderId="11" xfId="0" applyNumberFormat="1" applyFont="1" applyFill="1" applyBorder="1" applyAlignment="1" applyProtection="1">
      <alignment horizontal="center" vertical="center"/>
      <protection/>
    </xf>
    <xf numFmtId="49" fontId="26" fillId="0" borderId="21" xfId="0" applyNumberFormat="1" applyFont="1" applyFill="1" applyBorder="1" applyAlignment="1" applyProtection="1">
      <alignment horizontal="left" vertical="center"/>
      <protection/>
    </xf>
    <xf numFmtId="0" fontId="0" fillId="0" borderId="21" xfId="0" applyFont="1" applyBorder="1" applyAlignment="1">
      <alignment horizontal="left" vertical="center"/>
    </xf>
    <xf numFmtId="49" fontId="0" fillId="0" borderId="21" xfId="0" applyNumberFormat="1" applyFont="1" applyFill="1" applyBorder="1" applyAlignment="1" applyProtection="1">
      <alignment vertical="center"/>
      <protection/>
    </xf>
    <xf numFmtId="0" fontId="19" fillId="38" borderId="17" xfId="0" applyNumberFormat="1" applyFont="1" applyFill="1" applyBorder="1" applyAlignment="1" applyProtection="1">
      <alignment horizontal="center" vertical="center"/>
      <protection locked="0"/>
    </xf>
    <xf numFmtId="49" fontId="8" fillId="0" borderId="22" xfId="0" applyNumberFormat="1" applyFont="1" applyFill="1" applyBorder="1" applyAlignment="1" applyProtection="1">
      <alignment horizontal="center" vertical="center" wrapText="1"/>
      <protection/>
    </xf>
    <xf numFmtId="0" fontId="0" fillId="0" borderId="23" xfId="0" applyFont="1" applyFill="1" applyBorder="1" applyAlignment="1">
      <alignment/>
    </xf>
    <xf numFmtId="49" fontId="27" fillId="0" borderId="0" xfId="0" applyNumberFormat="1" applyFont="1" applyFill="1" applyBorder="1" applyAlignment="1" applyProtection="1">
      <alignment horizontal="right" vertical="center"/>
      <protection/>
    </xf>
    <xf numFmtId="49" fontId="19" fillId="0" borderId="0" xfId="0" applyNumberFormat="1" applyFont="1" applyFill="1" applyBorder="1" applyAlignment="1" applyProtection="1">
      <alignment horizontal="center" vertical="center"/>
      <protection/>
    </xf>
    <xf numFmtId="49" fontId="26"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0" fontId="5" fillId="37" borderId="24" xfId="0" applyFont="1" applyFill="1" applyBorder="1" applyAlignment="1" applyProtection="1">
      <alignment horizontal="center" vertical="center"/>
      <protection hidden="1"/>
    </xf>
    <xf numFmtId="0" fontId="5" fillId="37" borderId="25" xfId="0" applyFont="1" applyFill="1" applyBorder="1" applyAlignment="1" applyProtection="1">
      <alignment horizontal="center" vertical="center" wrapText="1"/>
      <protection hidden="1"/>
    </xf>
    <xf numFmtId="0" fontId="18" fillId="37" borderId="25" xfId="52" applyFont="1" applyFill="1" applyBorder="1" applyAlignment="1" applyProtection="1">
      <alignment horizontal="center" vertical="center" wrapText="1"/>
      <protection hidden="1"/>
    </xf>
    <xf numFmtId="0" fontId="18" fillId="37" borderId="26" xfId="0" applyFont="1" applyFill="1" applyBorder="1" applyAlignment="1" applyProtection="1">
      <alignment horizontal="center" vertical="center" wrapText="1"/>
      <protection hidden="1"/>
    </xf>
    <xf numFmtId="168" fontId="11" fillId="0" borderId="27" xfId="0" applyNumberFormat="1" applyFont="1" applyFill="1" applyBorder="1" applyAlignment="1" applyProtection="1">
      <alignment horizontal="center" vertical="center"/>
      <protection hidden="1"/>
    </xf>
    <xf numFmtId="3" fontId="11" fillId="0" borderId="27" xfId="0" applyNumberFormat="1" applyFont="1" applyFill="1" applyBorder="1" applyAlignment="1" applyProtection="1">
      <alignment horizontal="right" vertical="center" shrinkToFit="1"/>
      <protection hidden="1"/>
    </xf>
    <xf numFmtId="3" fontId="11" fillId="0" borderId="28" xfId="0" applyNumberFormat="1" applyFont="1" applyFill="1" applyBorder="1" applyAlignment="1" applyProtection="1">
      <alignment horizontal="right" vertical="center" shrinkToFit="1"/>
      <protection hidden="1"/>
    </xf>
    <xf numFmtId="168" fontId="11" fillId="0" borderId="29" xfId="0" applyNumberFormat="1" applyFont="1" applyFill="1" applyBorder="1" applyAlignment="1" applyProtection="1">
      <alignment horizontal="center" vertical="center"/>
      <protection hidden="1"/>
    </xf>
    <xf numFmtId="3" fontId="11" fillId="0" borderId="29" xfId="0" applyNumberFormat="1" applyFont="1" applyFill="1" applyBorder="1" applyAlignment="1" applyProtection="1">
      <alignment horizontal="right" vertical="center" shrinkToFit="1"/>
      <protection hidden="1"/>
    </xf>
    <xf numFmtId="3" fontId="11" fillId="0" borderId="30" xfId="0" applyNumberFormat="1" applyFont="1" applyFill="1" applyBorder="1" applyAlignment="1" applyProtection="1">
      <alignment horizontal="right" vertical="center" shrinkToFit="1"/>
      <protection hidden="1"/>
    </xf>
    <xf numFmtId="168" fontId="11" fillId="0" borderId="31" xfId="0" applyNumberFormat="1" applyFont="1" applyFill="1" applyBorder="1" applyAlignment="1" applyProtection="1">
      <alignment horizontal="center" vertical="center"/>
      <protection hidden="1"/>
    </xf>
    <xf numFmtId="3" fontId="11" fillId="0" borderId="31" xfId="0" applyNumberFormat="1" applyFont="1" applyFill="1" applyBorder="1" applyAlignment="1" applyProtection="1">
      <alignment horizontal="right" vertical="center" shrinkToFit="1"/>
      <protection hidden="1"/>
    </xf>
    <xf numFmtId="3" fontId="11" fillId="0" borderId="32" xfId="0" applyNumberFormat="1" applyFont="1" applyFill="1" applyBorder="1" applyAlignment="1" applyProtection="1">
      <alignment horizontal="right" vertical="center" shrinkToFit="1"/>
      <protection hidden="1"/>
    </xf>
    <xf numFmtId="168" fontId="30" fillId="0" borderId="0"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top" wrapText="1"/>
      <protection hidden="1"/>
    </xf>
    <xf numFmtId="3" fontId="30" fillId="0" borderId="0" xfId="0" applyNumberFormat="1" applyFont="1" applyFill="1" applyBorder="1" applyAlignment="1" applyProtection="1">
      <alignment horizontal="right" vertical="top"/>
      <protection hidden="1"/>
    </xf>
    <xf numFmtId="168" fontId="31" fillId="0" borderId="0" xfId="0" applyNumberFormat="1" applyFont="1" applyFill="1" applyBorder="1" applyAlignment="1" applyProtection="1">
      <alignment horizontal="left"/>
      <protection hidden="1"/>
    </xf>
    <xf numFmtId="0" fontId="0" fillId="0" borderId="0" xfId="0" applyFont="1" applyFill="1" applyBorder="1" applyAlignment="1" applyProtection="1">
      <alignment/>
      <protection hidden="1"/>
    </xf>
    <xf numFmtId="0" fontId="0"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horizontal="center" vertical="top"/>
      <protection hidden="1"/>
    </xf>
    <xf numFmtId="0" fontId="33" fillId="0" borderId="0" xfId="0" applyFont="1" applyFill="1" applyAlignment="1" applyProtection="1">
      <alignment horizontal="center" vertical="top"/>
      <protection hidden="1"/>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ont="1" applyFill="1" applyAlignment="1" quotePrefix="1">
      <alignment/>
    </xf>
    <xf numFmtId="49" fontId="0" fillId="0" borderId="0" xfId="0" applyNumberFormat="1" applyFont="1" applyFill="1" applyAlignment="1">
      <alignment/>
    </xf>
    <xf numFmtId="0" fontId="34" fillId="0" borderId="0" xfId="0" applyFont="1" applyAlignment="1">
      <alignment vertical="center"/>
    </xf>
    <xf numFmtId="0" fontId="0" fillId="0" borderId="0" xfId="0" applyNumberFormat="1" applyFont="1" applyFill="1" applyAlignment="1">
      <alignment/>
    </xf>
    <xf numFmtId="0" fontId="0" fillId="0" borderId="0" xfId="0" applyFont="1" applyAlignment="1" applyProtection="1">
      <alignment vertical="center"/>
      <protection hidden="1"/>
    </xf>
    <xf numFmtId="0" fontId="40" fillId="0" borderId="0" xfId="0" applyFont="1" applyAlignment="1" applyProtection="1">
      <alignment horizontal="center" vertical="top"/>
      <protection hidden="1"/>
    </xf>
    <xf numFmtId="0" fontId="31" fillId="0" borderId="0" xfId="0" applyFont="1" applyAlignment="1" applyProtection="1">
      <alignment vertical="center"/>
      <protection hidden="1"/>
    </xf>
    <xf numFmtId="0" fontId="8" fillId="0" borderId="0" xfId="0" applyFont="1" applyAlignment="1" applyProtection="1">
      <alignment vertical="top"/>
      <protection hidden="1"/>
    </xf>
    <xf numFmtId="0" fontId="0" fillId="0" borderId="0" xfId="0" applyFont="1" applyAlignment="1" applyProtection="1">
      <alignment horizontal="left" vertical="center"/>
      <protection hidden="1"/>
    </xf>
    <xf numFmtId="0" fontId="0" fillId="0" borderId="33" xfId="0" applyFont="1" applyBorder="1" applyAlignment="1" applyProtection="1">
      <alignment horizontal="center" vertical="center"/>
      <protection hidden="1"/>
    </xf>
    <xf numFmtId="0" fontId="44" fillId="0" borderId="0" xfId="0" applyFont="1" applyAlignment="1" applyProtection="1">
      <alignment horizontal="right" vertical="center"/>
      <protection hidden="1"/>
    </xf>
    <xf numFmtId="0" fontId="8" fillId="37" borderId="34" xfId="0" applyFont="1" applyFill="1" applyBorder="1" applyAlignment="1" applyProtection="1">
      <alignment horizontal="center" vertical="center" wrapText="1"/>
      <protection hidden="1"/>
    </xf>
    <xf numFmtId="0" fontId="8" fillId="37" borderId="35" xfId="52" applyFont="1" applyFill="1" applyBorder="1" applyAlignment="1" applyProtection="1">
      <alignment horizontal="center" vertical="center"/>
      <protection hidden="1"/>
    </xf>
    <xf numFmtId="0" fontId="8" fillId="37" borderId="35" xfId="0" applyFont="1" applyFill="1" applyBorder="1" applyAlignment="1" applyProtection="1">
      <alignment horizontal="center" vertical="center" wrapText="1"/>
      <protection hidden="1"/>
    </xf>
    <xf numFmtId="0" fontId="8" fillId="37" borderId="36" xfId="0" applyFont="1" applyFill="1" applyBorder="1" applyAlignment="1" applyProtection="1">
      <alignment horizontal="center" vertical="center" wrapText="1"/>
      <protection hidden="1"/>
    </xf>
    <xf numFmtId="0" fontId="42" fillId="0" borderId="0" xfId="0" applyFont="1" applyBorder="1" applyAlignment="1" applyProtection="1">
      <alignment vertical="center"/>
      <protection hidden="1"/>
    </xf>
    <xf numFmtId="1" fontId="18" fillId="39" borderId="37" xfId="51" applyNumberFormat="1" applyFont="1" applyFill="1" applyBorder="1" applyAlignment="1" applyProtection="1">
      <alignment horizontal="center" vertical="center" wrapText="1"/>
      <protection hidden="1"/>
    </xf>
    <xf numFmtId="1" fontId="18" fillId="38" borderId="25" xfId="0" applyNumberFormat="1" applyFont="1" applyFill="1" applyBorder="1" applyAlignment="1" applyProtection="1">
      <alignment horizontal="center" vertical="center" wrapText="1"/>
      <protection hidden="1"/>
    </xf>
    <xf numFmtId="1" fontId="18" fillId="39" borderId="25" xfId="51" applyNumberFormat="1" applyFont="1" applyFill="1" applyBorder="1" applyAlignment="1" applyProtection="1">
      <alignment horizontal="center" vertical="center" wrapText="1"/>
      <protection hidden="1"/>
    </xf>
    <xf numFmtId="1" fontId="18" fillId="38" borderId="25" xfId="0" applyNumberFormat="1" applyFont="1" applyFill="1" applyBorder="1" applyAlignment="1" applyProtection="1">
      <alignment horizontal="center" vertical="center"/>
      <protection hidden="1"/>
    </xf>
    <xf numFmtId="1" fontId="18" fillId="38" borderId="38" xfId="0" applyNumberFormat="1" applyFont="1" applyFill="1" applyBorder="1" applyAlignment="1" applyProtection="1">
      <alignment horizontal="center" vertical="center"/>
      <protection hidden="1"/>
    </xf>
    <xf numFmtId="0" fontId="45" fillId="0" borderId="39" xfId="0" applyFont="1" applyFill="1" applyBorder="1" applyAlignment="1" applyProtection="1">
      <alignment horizontal="left" vertical="center"/>
      <protection hidden="1"/>
    </xf>
    <xf numFmtId="0" fontId="45" fillId="0" borderId="39" xfId="0" applyFont="1" applyFill="1" applyBorder="1" applyAlignment="1">
      <alignment horizontal="left" vertical="center"/>
    </xf>
    <xf numFmtId="0" fontId="45" fillId="0" borderId="40" xfId="0" applyFont="1" applyFill="1" applyBorder="1" applyAlignment="1">
      <alignment horizontal="left" vertical="center"/>
    </xf>
    <xf numFmtId="0" fontId="42" fillId="0" borderId="0" xfId="0" applyFont="1" applyBorder="1" applyAlignment="1">
      <alignment vertical="center"/>
    </xf>
    <xf numFmtId="49" fontId="42" fillId="0" borderId="41" xfId="51" applyNumberFormat="1" applyFont="1" applyFill="1" applyBorder="1" applyAlignment="1" applyProtection="1">
      <alignment horizontal="left" vertical="top" wrapText="1"/>
      <protection hidden="1"/>
    </xf>
    <xf numFmtId="49" fontId="42" fillId="0" borderId="42" xfId="0" applyNumberFormat="1" applyFont="1" applyFill="1" applyBorder="1" applyAlignment="1" applyProtection="1">
      <alignment horizontal="left" vertical="top" wrapText="1"/>
      <protection hidden="1"/>
    </xf>
    <xf numFmtId="168" fontId="8" fillId="0" borderId="42" xfId="51" applyNumberFormat="1" applyFont="1" applyFill="1" applyBorder="1" applyAlignment="1" applyProtection="1">
      <alignment horizontal="center" vertical="top" wrapText="1"/>
      <protection hidden="1"/>
    </xf>
    <xf numFmtId="3" fontId="18" fillId="0" borderId="42" xfId="0" applyNumberFormat="1" applyFont="1" applyFill="1" applyBorder="1" applyAlignment="1" applyProtection="1">
      <alignment horizontal="right" vertical="top" shrinkToFit="1"/>
      <protection hidden="1"/>
    </xf>
    <xf numFmtId="169" fontId="6" fillId="0" borderId="43" xfId="0" applyNumberFormat="1" applyFont="1" applyFill="1" applyBorder="1" applyAlignment="1" applyProtection="1">
      <alignment horizontal="right" vertical="top"/>
      <protection hidden="1"/>
    </xf>
    <xf numFmtId="3" fontId="6" fillId="0" borderId="42" xfId="0" applyNumberFormat="1" applyFont="1" applyFill="1" applyBorder="1" applyAlignment="1" applyProtection="1">
      <alignment horizontal="right" vertical="top" shrinkToFit="1"/>
      <protection locked="0"/>
    </xf>
    <xf numFmtId="49" fontId="42" fillId="0" borderId="42" xfId="0" applyNumberFormat="1" applyFont="1" applyFill="1" applyBorder="1" applyAlignment="1" applyProtection="1">
      <alignment horizontal="left" vertical="top" shrinkToFit="1"/>
      <protection hidden="1"/>
    </xf>
    <xf numFmtId="49" fontId="42" fillId="0" borderId="42" xfId="0" applyNumberFormat="1" applyFont="1" applyFill="1" applyBorder="1" applyAlignment="1" applyProtection="1">
      <alignment horizontal="left" vertical="top" wrapText="1" shrinkToFit="1"/>
      <protection hidden="1"/>
    </xf>
    <xf numFmtId="49" fontId="42" fillId="0" borderId="42" xfId="0" applyNumberFormat="1" applyFont="1" applyFill="1" applyBorder="1" applyAlignment="1" applyProtection="1">
      <alignment horizontal="left" vertical="top"/>
      <protection hidden="1"/>
    </xf>
    <xf numFmtId="49" fontId="42" fillId="0" borderId="44" xfId="51" applyNumberFormat="1" applyFont="1" applyFill="1" applyBorder="1" applyAlignment="1" applyProtection="1">
      <alignment horizontal="left" vertical="top" wrapText="1"/>
      <protection hidden="1"/>
    </xf>
    <xf numFmtId="49" fontId="42" fillId="0" borderId="45" xfId="0" applyNumberFormat="1" applyFont="1" applyFill="1" applyBorder="1" applyAlignment="1" applyProtection="1">
      <alignment horizontal="left" vertical="top" wrapText="1"/>
      <protection hidden="1"/>
    </xf>
    <xf numFmtId="168" fontId="8" fillId="0" borderId="45" xfId="51" applyNumberFormat="1" applyFont="1" applyFill="1" applyBorder="1" applyAlignment="1" applyProtection="1">
      <alignment horizontal="center" vertical="top" wrapText="1"/>
      <protection hidden="1"/>
    </xf>
    <xf numFmtId="3" fontId="6" fillId="0" borderId="45" xfId="0" applyNumberFormat="1" applyFont="1" applyFill="1" applyBorder="1" applyAlignment="1" applyProtection="1">
      <alignment horizontal="right" vertical="top" shrinkToFit="1"/>
      <protection locked="0"/>
    </xf>
    <xf numFmtId="169" fontId="6" fillId="0" borderId="46" xfId="0" applyNumberFormat="1" applyFont="1" applyFill="1" applyBorder="1" applyAlignment="1" applyProtection="1">
      <alignment horizontal="right" vertical="top"/>
      <protection hidden="1"/>
    </xf>
    <xf numFmtId="49" fontId="42" fillId="0" borderId="41" xfId="51" applyNumberFormat="1" applyFont="1" applyFill="1" applyBorder="1" applyAlignment="1" applyProtection="1">
      <alignment horizontal="left" vertical="top" shrinkToFit="1"/>
      <protection hidden="1"/>
    </xf>
    <xf numFmtId="3" fontId="18" fillId="0" borderId="45" xfId="0" applyNumberFormat="1" applyFont="1" applyFill="1" applyBorder="1" applyAlignment="1" applyProtection="1">
      <alignment horizontal="right" vertical="top" shrinkToFit="1"/>
      <protection hidden="1"/>
    </xf>
    <xf numFmtId="0" fontId="45" fillId="34" borderId="21" xfId="0" applyFont="1" applyFill="1" applyBorder="1" applyAlignment="1" applyProtection="1">
      <alignment horizontal="left" vertical="center"/>
      <protection hidden="1"/>
    </xf>
    <xf numFmtId="0" fontId="45" fillId="34" borderId="10" xfId="0" applyFont="1" applyFill="1" applyBorder="1" applyAlignment="1" applyProtection="1">
      <alignment horizontal="left" vertical="center"/>
      <protection hidden="1"/>
    </xf>
    <xf numFmtId="0" fontId="45" fillId="0" borderId="23" xfId="0" applyFont="1" applyFill="1" applyBorder="1" applyAlignment="1">
      <alignment horizontal="left" vertical="center"/>
    </xf>
    <xf numFmtId="0" fontId="8" fillId="37" borderId="47" xfId="0" applyFont="1" applyFill="1" applyBorder="1" applyAlignment="1" applyProtection="1">
      <alignment horizontal="center" vertical="center" wrapText="1"/>
      <protection hidden="1"/>
    </xf>
    <xf numFmtId="0" fontId="8" fillId="37" borderId="48" xfId="52" applyFont="1" applyFill="1" applyBorder="1" applyAlignment="1" applyProtection="1">
      <alignment horizontal="center" vertical="center"/>
      <protection hidden="1"/>
    </xf>
    <xf numFmtId="0" fontId="8" fillId="37" borderId="49" xfId="0" applyFont="1" applyFill="1" applyBorder="1" applyAlignment="1">
      <alignment horizontal="center" vertical="center" wrapText="1"/>
    </xf>
    <xf numFmtId="0" fontId="27" fillId="0" borderId="0" xfId="0" applyFont="1" applyFill="1" applyBorder="1" applyAlignment="1" applyProtection="1">
      <alignment horizontal="center" vertical="center" wrapText="1"/>
      <protection/>
    </xf>
    <xf numFmtId="1" fontId="43" fillId="40" borderId="24" xfId="51" applyNumberFormat="1" applyFont="1" applyFill="1" applyBorder="1" applyAlignment="1" applyProtection="1">
      <alignment horizontal="center" vertical="center" wrapText="1"/>
      <protection hidden="1"/>
    </xf>
    <xf numFmtId="1" fontId="43" fillId="33" borderId="50" xfId="0" applyNumberFormat="1" applyFont="1" applyFill="1" applyBorder="1" applyAlignment="1" applyProtection="1">
      <alignment horizontal="center" vertical="center" wrapText="1"/>
      <protection hidden="1"/>
    </xf>
    <xf numFmtId="1" fontId="43" fillId="33" borderId="25" xfId="0" applyNumberFormat="1" applyFont="1" applyFill="1" applyBorder="1" applyAlignment="1" applyProtection="1">
      <alignment horizontal="center" vertical="center"/>
      <protection hidden="1"/>
    </xf>
    <xf numFmtId="1" fontId="43" fillId="33" borderId="26" xfId="0" applyNumberFormat="1" applyFont="1" applyFill="1" applyBorder="1" applyAlignment="1" applyProtection="1">
      <alignment horizontal="center" vertical="center"/>
      <protection/>
    </xf>
    <xf numFmtId="1" fontId="27" fillId="0" borderId="0" xfId="0" applyNumberFormat="1" applyFont="1" applyFill="1" applyBorder="1" applyAlignment="1" applyProtection="1">
      <alignment horizontal="center" vertical="center"/>
      <protection/>
    </xf>
    <xf numFmtId="49" fontId="47" fillId="0" borderId="51" xfId="51" applyNumberFormat="1" applyFont="1" applyFill="1" applyBorder="1" applyAlignment="1" applyProtection="1">
      <alignment horizontal="left" vertical="top" wrapText="1"/>
      <protection hidden="1"/>
    </xf>
    <xf numFmtId="49" fontId="42" fillId="0" borderId="39" xfId="0" applyNumberFormat="1" applyFont="1" applyFill="1" applyBorder="1" applyAlignment="1" applyProtection="1">
      <alignment horizontal="left" vertical="top" wrapText="1"/>
      <protection hidden="1"/>
    </xf>
    <xf numFmtId="168" fontId="8" fillId="0" borderId="39" xfId="51" applyNumberFormat="1" applyFont="1" applyFill="1" applyBorder="1" applyAlignment="1" applyProtection="1">
      <alignment horizontal="center" vertical="top" wrapText="1"/>
      <protection hidden="1"/>
    </xf>
    <xf numFmtId="3" fontId="6" fillId="0" borderId="52" xfId="0" applyNumberFormat="1" applyFont="1" applyFill="1" applyBorder="1" applyAlignment="1" applyProtection="1">
      <alignment horizontal="right" vertical="top" shrinkToFit="1"/>
      <protection locked="0"/>
    </xf>
    <xf numFmtId="169" fontId="42" fillId="0" borderId="0" xfId="0" applyNumberFormat="1" applyFont="1" applyFill="1" applyBorder="1" applyAlignment="1" applyProtection="1">
      <alignment horizontal="right" vertical="center"/>
      <protection/>
    </xf>
    <xf numFmtId="49" fontId="42" fillId="0" borderId="53" xfId="51" applyNumberFormat="1" applyFont="1" applyFill="1" applyBorder="1" applyAlignment="1" applyProtection="1">
      <alignment horizontal="left" vertical="top" wrapText="1"/>
      <protection hidden="1"/>
    </xf>
    <xf numFmtId="3" fontId="6" fillId="0" borderId="54" xfId="0" applyNumberFormat="1" applyFont="1" applyFill="1" applyBorder="1" applyAlignment="1" applyProtection="1">
      <alignment horizontal="right" vertical="top" shrinkToFit="1"/>
      <protection locked="0"/>
    </xf>
    <xf numFmtId="49" fontId="47" fillId="0" borderId="53" xfId="51" applyNumberFormat="1" applyFont="1" applyFill="1" applyBorder="1" applyAlignment="1" applyProtection="1">
      <alignment horizontal="left" vertical="top" wrapText="1"/>
      <protection hidden="1"/>
    </xf>
    <xf numFmtId="49" fontId="42" fillId="0" borderId="55" xfId="51" applyNumberFormat="1" applyFont="1" applyFill="1" applyBorder="1" applyAlignment="1" applyProtection="1">
      <alignment horizontal="left" vertical="top" wrapText="1"/>
      <protection hidden="1"/>
    </xf>
    <xf numFmtId="3" fontId="6" fillId="0" borderId="56" xfId="0" applyNumberFormat="1" applyFont="1" applyFill="1" applyBorder="1" applyAlignment="1" applyProtection="1">
      <alignment horizontal="right" vertical="top" shrinkToFit="1"/>
      <protection locked="0"/>
    </xf>
    <xf numFmtId="0" fontId="42" fillId="0" borderId="0" xfId="0" applyFont="1" applyAlignment="1" applyProtection="1">
      <alignment vertical="center"/>
      <protection hidden="1"/>
    </xf>
    <xf numFmtId="0" fontId="42" fillId="0" borderId="57" xfId="0" applyFont="1" applyBorder="1" applyAlignment="1" applyProtection="1">
      <alignment vertical="center"/>
      <protection hidden="1"/>
    </xf>
    <xf numFmtId="0" fontId="42" fillId="0" borderId="0" xfId="0" applyFont="1" applyFill="1" applyAlignment="1" applyProtection="1">
      <alignment vertical="center"/>
      <protection hidden="1"/>
    </xf>
    <xf numFmtId="0" fontId="13" fillId="0" borderId="0" xfId="0" applyFont="1" applyAlignment="1" applyProtection="1">
      <alignment vertical="center"/>
      <protection hidden="1"/>
    </xf>
    <xf numFmtId="0" fontId="8" fillId="37" borderId="58" xfId="0" applyFont="1" applyFill="1" applyBorder="1" applyAlignment="1" applyProtection="1">
      <alignment horizontal="center" vertical="center" wrapText="1"/>
      <protection hidden="1"/>
    </xf>
    <xf numFmtId="0" fontId="8" fillId="37" borderId="59" xfId="52" applyFont="1" applyFill="1" applyBorder="1" applyAlignment="1" applyProtection="1">
      <alignment horizontal="center" vertical="center"/>
      <protection hidden="1"/>
    </xf>
    <xf numFmtId="0" fontId="8" fillId="37" borderId="59" xfId="0" applyFont="1" applyFill="1" applyBorder="1" applyAlignment="1" applyProtection="1">
      <alignment horizontal="center" vertical="center" wrapText="1"/>
      <protection hidden="1"/>
    </xf>
    <xf numFmtId="0" fontId="18" fillId="38" borderId="34" xfId="0" applyFont="1" applyFill="1" applyBorder="1" applyAlignment="1" applyProtection="1">
      <alignment horizontal="center" vertical="center" wrapText="1"/>
      <protection hidden="1"/>
    </xf>
    <xf numFmtId="0" fontId="18" fillId="38" borderId="35" xfId="52" applyFont="1" applyFill="1" applyBorder="1" applyAlignment="1" applyProtection="1">
      <alignment horizontal="center" vertical="center"/>
      <protection hidden="1"/>
    </xf>
    <xf numFmtId="0" fontId="18" fillId="38" borderId="35" xfId="0" applyFont="1" applyFill="1" applyBorder="1" applyAlignment="1" applyProtection="1">
      <alignment horizontal="center" vertical="center" wrapText="1"/>
      <protection hidden="1"/>
    </xf>
    <xf numFmtId="0" fontId="18" fillId="38" borderId="60" xfId="0" applyFont="1" applyFill="1" applyBorder="1" applyAlignment="1" applyProtection="1">
      <alignment horizontal="center" vertical="center" wrapText="1"/>
      <protection hidden="1"/>
    </xf>
    <xf numFmtId="49" fontId="48" fillId="0" borderId="61" xfId="51" applyNumberFormat="1" applyFont="1" applyFill="1" applyBorder="1" applyAlignment="1" applyProtection="1">
      <alignment horizontal="left" vertical="center" wrapText="1"/>
      <protection hidden="1"/>
    </xf>
    <xf numFmtId="49" fontId="42" fillId="0" borderId="39" xfId="0" applyNumberFormat="1" applyFont="1" applyFill="1" applyBorder="1" applyAlignment="1" applyProtection="1">
      <alignment horizontal="left" vertical="center" wrapText="1"/>
      <protection hidden="1"/>
    </xf>
    <xf numFmtId="168" fontId="49" fillId="0" borderId="39" xfId="51" applyNumberFormat="1" applyFont="1" applyFill="1" applyBorder="1" applyAlignment="1" applyProtection="1">
      <alignment horizontal="center" vertical="center" wrapText="1"/>
      <protection hidden="1"/>
    </xf>
    <xf numFmtId="3" fontId="18" fillId="0" borderId="39" xfId="0" applyNumberFormat="1" applyFont="1" applyFill="1" applyBorder="1" applyAlignment="1" applyProtection="1">
      <alignment horizontal="right" vertical="center" shrinkToFit="1"/>
      <protection hidden="1"/>
    </xf>
    <xf numFmtId="169" fontId="6" fillId="0" borderId="40" xfId="0" applyNumberFormat="1" applyFont="1" applyFill="1" applyBorder="1" applyAlignment="1" applyProtection="1">
      <alignment horizontal="right" vertical="center"/>
      <protection hidden="1"/>
    </xf>
    <xf numFmtId="0" fontId="0" fillId="0" borderId="0" xfId="0" applyFont="1" applyAlignment="1">
      <alignment vertical="center"/>
    </xf>
    <xf numFmtId="49" fontId="48" fillId="0" borderId="41" xfId="51" applyNumberFormat="1" applyFont="1" applyFill="1" applyBorder="1" applyAlignment="1" applyProtection="1">
      <alignment horizontal="left" vertical="center" wrapText="1"/>
      <protection hidden="1"/>
    </xf>
    <xf numFmtId="49" fontId="42" fillId="0" borderId="42" xfId="0" applyNumberFormat="1" applyFont="1" applyFill="1" applyBorder="1" applyAlignment="1" applyProtection="1">
      <alignment horizontal="left" vertical="center" wrapText="1"/>
      <protection hidden="1"/>
    </xf>
    <xf numFmtId="168" fontId="49" fillId="0" borderId="42" xfId="51" applyNumberFormat="1" applyFont="1" applyFill="1" applyBorder="1" applyAlignment="1" applyProtection="1">
      <alignment horizontal="center" vertical="center" wrapText="1"/>
      <protection hidden="1"/>
    </xf>
    <xf numFmtId="3" fontId="18" fillId="0" borderId="42" xfId="0" applyNumberFormat="1" applyFont="1" applyFill="1" applyBorder="1" applyAlignment="1" applyProtection="1">
      <alignment horizontal="right" vertical="center" shrinkToFit="1"/>
      <protection hidden="1"/>
    </xf>
    <xf numFmtId="169" fontId="6" fillId="0" borderId="43" xfId="0" applyNumberFormat="1" applyFont="1" applyFill="1" applyBorder="1" applyAlignment="1" applyProtection="1">
      <alignment horizontal="right" vertical="center"/>
      <protection hidden="1"/>
    </xf>
    <xf numFmtId="3" fontId="6" fillId="0" borderId="42" xfId="0" applyNumberFormat="1" applyFont="1" applyFill="1" applyBorder="1" applyAlignment="1" applyProtection="1">
      <alignment horizontal="right" vertical="center" shrinkToFit="1"/>
      <protection locked="0"/>
    </xf>
    <xf numFmtId="49" fontId="48" fillId="0" borderId="41" xfId="51" applyNumberFormat="1" applyFont="1" applyFill="1" applyBorder="1" applyAlignment="1" applyProtection="1">
      <alignment horizontal="left" vertical="center" shrinkToFit="1"/>
      <protection hidden="1"/>
    </xf>
    <xf numFmtId="49" fontId="42" fillId="0" borderId="41" xfId="51" applyNumberFormat="1" applyFont="1" applyFill="1" applyBorder="1" applyAlignment="1" applyProtection="1">
      <alignment horizontal="left" vertical="center" wrapText="1"/>
      <protection hidden="1"/>
    </xf>
    <xf numFmtId="49" fontId="42" fillId="0" borderId="41" xfId="51" applyNumberFormat="1" applyFont="1" applyFill="1" applyBorder="1" applyAlignment="1" applyProtection="1">
      <alignment horizontal="left" vertical="center" shrinkToFit="1"/>
      <protection hidden="1"/>
    </xf>
    <xf numFmtId="49" fontId="42" fillId="0" borderId="42" xfId="0" applyNumberFormat="1" applyFont="1" applyBorder="1" applyAlignment="1" applyProtection="1">
      <alignment horizontal="left" vertical="center" wrapText="1"/>
      <protection hidden="1"/>
    </xf>
    <xf numFmtId="49" fontId="42" fillId="0" borderId="42" xfId="0" applyNumberFormat="1" applyFont="1" applyBorder="1" applyAlignment="1" applyProtection="1">
      <alignment horizontal="left" vertical="center" shrinkToFit="1"/>
      <protection hidden="1"/>
    </xf>
    <xf numFmtId="49" fontId="48" fillId="0" borderId="44" xfId="51" applyNumberFormat="1" applyFont="1" applyFill="1" applyBorder="1" applyAlignment="1" applyProtection="1">
      <alignment horizontal="left" vertical="center" wrapText="1"/>
      <protection hidden="1"/>
    </xf>
    <xf numFmtId="49" fontId="42" fillId="0" borderId="45" xfId="0" applyNumberFormat="1" applyFont="1" applyBorder="1" applyAlignment="1" applyProtection="1">
      <alignment horizontal="left" vertical="center" wrapText="1"/>
      <protection hidden="1"/>
    </xf>
    <xf numFmtId="168" fontId="49" fillId="0" borderId="45" xfId="51" applyNumberFormat="1" applyFont="1" applyFill="1" applyBorder="1" applyAlignment="1" applyProtection="1">
      <alignment horizontal="center" vertical="center" wrapText="1"/>
      <protection hidden="1"/>
    </xf>
    <xf numFmtId="3" fontId="6" fillId="0" borderId="45" xfId="0" applyNumberFormat="1" applyFont="1" applyFill="1" applyBorder="1" applyAlignment="1" applyProtection="1">
      <alignment horizontal="right" vertical="center" shrinkToFit="1"/>
      <protection locked="0"/>
    </xf>
    <xf numFmtId="169" fontId="6" fillId="0" borderId="46" xfId="0" applyNumberFormat="1" applyFont="1" applyFill="1" applyBorder="1" applyAlignment="1" applyProtection="1">
      <alignment horizontal="right" vertical="center"/>
      <protection hidden="1"/>
    </xf>
    <xf numFmtId="0" fontId="13" fillId="0" borderId="39" xfId="0" applyFont="1" applyFill="1" applyBorder="1" applyAlignment="1" applyProtection="1">
      <alignment horizontal="left" vertical="center"/>
      <protection hidden="1"/>
    </xf>
    <xf numFmtId="0" fontId="0" fillId="0" borderId="39" xfId="0" applyFont="1" applyFill="1" applyBorder="1" applyAlignment="1" applyProtection="1">
      <alignment vertical="center"/>
      <protection hidden="1"/>
    </xf>
    <xf numFmtId="0" fontId="0" fillId="0" borderId="40" xfId="0" applyFont="1" applyFill="1" applyBorder="1" applyAlignment="1" applyProtection="1">
      <alignment vertical="center"/>
      <protection hidden="1"/>
    </xf>
    <xf numFmtId="49" fontId="42" fillId="0" borderId="42" xfId="0" applyNumberFormat="1" applyFont="1" applyFill="1" applyBorder="1" applyAlignment="1" applyProtection="1">
      <alignment horizontal="left" vertical="center" shrinkToFit="1"/>
      <protection hidden="1"/>
    </xf>
    <xf numFmtId="49" fontId="42" fillId="0" borderId="45" xfId="0" applyNumberFormat="1" applyFont="1" applyFill="1" applyBorder="1" applyAlignment="1" applyProtection="1">
      <alignment horizontal="left" vertical="center" shrinkToFit="1"/>
      <protection hidden="1"/>
    </xf>
    <xf numFmtId="0" fontId="0" fillId="0" borderId="0" xfId="0" applyAlignment="1" applyProtection="1">
      <alignment horizontal="left" vertical="center"/>
      <protection hidden="1"/>
    </xf>
    <xf numFmtId="0" fontId="8" fillId="37" borderId="59" xfId="52" applyFont="1" applyFill="1" applyBorder="1" applyAlignment="1" applyProtection="1">
      <alignment horizontal="center" vertical="center" wrapText="1"/>
      <protection hidden="1"/>
    </xf>
    <xf numFmtId="49" fontId="42" fillId="0" borderId="39" xfId="0" applyNumberFormat="1" applyFont="1" applyFill="1" applyBorder="1" applyAlignment="1" applyProtection="1">
      <alignment horizontal="left" vertical="center"/>
      <protection hidden="1"/>
    </xf>
    <xf numFmtId="49" fontId="42" fillId="0" borderId="42" xfId="0" applyNumberFormat="1" applyFont="1" applyFill="1" applyBorder="1" applyAlignment="1" applyProtection="1">
      <alignment horizontal="left" vertical="center"/>
      <protection hidden="1"/>
    </xf>
    <xf numFmtId="0" fontId="50" fillId="0" borderId="44" xfId="51" applyFont="1" applyFill="1" applyBorder="1" applyAlignment="1" applyProtection="1">
      <alignment horizontal="left" vertical="center" wrapText="1"/>
      <protection hidden="1"/>
    </xf>
    <xf numFmtId="49" fontId="27" fillId="0" borderId="45" xfId="0" applyNumberFormat="1" applyFont="1" applyFill="1" applyBorder="1" applyAlignment="1" applyProtection="1">
      <alignment horizontal="left" vertical="center"/>
      <protection hidden="1"/>
    </xf>
    <xf numFmtId="3" fontId="18" fillId="0" borderId="45" xfId="0" applyNumberFormat="1" applyFont="1" applyFill="1" applyBorder="1" applyAlignment="1" applyProtection="1">
      <alignment horizontal="right" vertical="center" shrinkToFit="1"/>
      <protection hidden="1"/>
    </xf>
    <xf numFmtId="0" fontId="0" fillId="0" borderId="33" xfId="0" applyFont="1" applyBorder="1" applyAlignment="1" applyProtection="1">
      <alignment horizontal="center" vertical="center" wrapText="1"/>
      <protection hidden="1"/>
    </xf>
    <xf numFmtId="0" fontId="48" fillId="0" borderId="61" xfId="0" applyFont="1" applyBorder="1" applyAlignment="1" applyProtection="1">
      <alignment vertical="center" wrapText="1"/>
      <protection hidden="1"/>
    </xf>
    <xf numFmtId="0" fontId="42" fillId="0" borderId="39" xfId="0" applyFont="1" applyBorder="1" applyAlignment="1" applyProtection="1">
      <alignment horizontal="left" vertical="center" wrapText="1"/>
      <protection hidden="1"/>
    </xf>
    <xf numFmtId="3" fontId="18" fillId="0" borderId="40" xfId="0" applyNumberFormat="1" applyFont="1" applyFill="1" applyBorder="1" applyAlignment="1" applyProtection="1">
      <alignment horizontal="right" vertical="center" shrinkToFit="1"/>
      <protection hidden="1"/>
    </xf>
    <xf numFmtId="0" fontId="48" fillId="0" borderId="41" xfId="0" applyFont="1" applyBorder="1" applyAlignment="1" applyProtection="1">
      <alignment vertical="center" wrapText="1"/>
      <protection hidden="1"/>
    </xf>
    <xf numFmtId="0" fontId="42" fillId="0" borderId="42" xfId="0" applyFont="1" applyBorder="1" applyAlignment="1" applyProtection="1">
      <alignment horizontal="left" vertical="center" wrapText="1"/>
      <protection hidden="1"/>
    </xf>
    <xf numFmtId="3" fontId="18" fillId="0" borderId="43" xfId="0" applyNumberFormat="1" applyFont="1" applyFill="1" applyBorder="1" applyAlignment="1" applyProtection="1">
      <alignment horizontal="right" vertical="center" shrinkToFit="1"/>
      <protection hidden="1"/>
    </xf>
    <xf numFmtId="3" fontId="6" fillId="0" borderId="43" xfId="0" applyNumberFormat="1" applyFont="1" applyFill="1" applyBorder="1" applyAlignment="1" applyProtection="1">
      <alignment horizontal="right" vertical="center" shrinkToFit="1"/>
      <protection locked="0"/>
    </xf>
    <xf numFmtId="0" fontId="48" fillId="0" borderId="44" xfId="0" applyFont="1" applyBorder="1" applyAlignment="1" applyProtection="1">
      <alignment vertical="center" wrapText="1"/>
      <protection hidden="1"/>
    </xf>
    <xf numFmtId="0" fontId="42" fillId="0" borderId="45" xfId="0" applyFont="1" applyBorder="1" applyAlignment="1" applyProtection="1">
      <alignment horizontal="left" vertical="center" wrapText="1"/>
      <protection hidden="1"/>
    </xf>
    <xf numFmtId="3" fontId="6" fillId="0" borderId="46" xfId="0" applyNumberFormat="1" applyFont="1" applyFill="1" applyBorder="1" applyAlignment="1" applyProtection="1">
      <alignment horizontal="right" vertical="center" shrinkToFit="1"/>
      <protection locked="0"/>
    </xf>
    <xf numFmtId="0" fontId="0" fillId="0" borderId="0" xfId="0" applyFont="1" applyBorder="1" applyAlignment="1" applyProtection="1">
      <alignment vertical="center"/>
      <protection hidden="1"/>
    </xf>
    <xf numFmtId="0" fontId="41" fillId="0" borderId="0" xfId="0" applyFont="1" applyAlignment="1" applyProtection="1">
      <alignment horizontal="left" vertical="top" shrinkToFit="1"/>
      <protection hidden="1"/>
    </xf>
    <xf numFmtId="0" fontId="42" fillId="0" borderId="0" xfId="0" applyFont="1" applyAlignment="1" applyProtection="1">
      <alignment vertical="center" shrinkToFit="1"/>
      <protection hidden="1"/>
    </xf>
    <xf numFmtId="0" fontId="8" fillId="37" borderId="36" xfId="52" applyFont="1" applyFill="1" applyBorder="1" applyAlignment="1">
      <alignment horizontal="center" vertical="center" wrapText="1"/>
      <protection/>
    </xf>
    <xf numFmtId="0" fontId="0" fillId="0" borderId="0" xfId="0" applyFont="1" applyBorder="1" applyAlignment="1">
      <alignment vertical="center"/>
    </xf>
    <xf numFmtId="0" fontId="18" fillId="38" borderId="60" xfId="52" applyFont="1" applyFill="1" applyBorder="1" applyAlignment="1">
      <alignment horizontal="center" vertical="center"/>
      <protection/>
    </xf>
    <xf numFmtId="49" fontId="27" fillId="0" borderId="61" xfId="51" applyNumberFormat="1" applyFont="1" applyFill="1" applyBorder="1" applyAlignment="1" applyProtection="1">
      <alignment horizontal="left" vertical="center" wrapText="1"/>
      <protection hidden="1"/>
    </xf>
    <xf numFmtId="49" fontId="27" fillId="0" borderId="39" xfId="0" applyNumberFormat="1" applyFont="1" applyFill="1" applyBorder="1" applyAlignment="1" applyProtection="1">
      <alignment horizontal="left" vertical="center" wrapText="1"/>
      <protection hidden="1"/>
    </xf>
    <xf numFmtId="168" fontId="53" fillId="0" borderId="39" xfId="51" applyNumberFormat="1" applyFont="1" applyFill="1" applyBorder="1" applyAlignment="1" applyProtection="1">
      <alignment horizontal="center" vertical="center" wrapText="1"/>
      <protection hidden="1"/>
    </xf>
    <xf numFmtId="3" fontId="6" fillId="0" borderId="40" xfId="0" applyNumberFormat="1" applyFont="1" applyFill="1" applyBorder="1" applyAlignment="1" applyProtection="1">
      <alignment horizontal="right" vertical="center" shrinkToFit="1"/>
      <protection locked="0"/>
    </xf>
    <xf numFmtId="49" fontId="27" fillId="0" borderId="41" xfId="51" applyNumberFormat="1" applyFont="1" applyFill="1" applyBorder="1" applyAlignment="1" applyProtection="1">
      <alignment horizontal="left" vertical="center" wrapText="1"/>
      <protection hidden="1"/>
    </xf>
    <xf numFmtId="49" fontId="27" fillId="0" borderId="42" xfId="0" applyNumberFormat="1" applyFont="1" applyFill="1" applyBorder="1" applyAlignment="1" applyProtection="1">
      <alignment horizontal="left" vertical="center" wrapText="1"/>
      <protection hidden="1"/>
    </xf>
    <xf numFmtId="168" fontId="53" fillId="0" borderId="42" xfId="51" applyNumberFormat="1" applyFont="1" applyFill="1" applyBorder="1" applyAlignment="1" applyProtection="1">
      <alignment horizontal="center" vertical="center" wrapText="1"/>
      <protection hidden="1"/>
    </xf>
    <xf numFmtId="3" fontId="54" fillId="0" borderId="43" xfId="0" applyNumberFormat="1" applyFont="1" applyFill="1" applyBorder="1" applyAlignment="1" applyProtection="1">
      <alignment vertical="center" wrapText="1"/>
      <protection hidden="1"/>
    </xf>
    <xf numFmtId="49" fontId="42" fillId="0" borderId="42" xfId="0" applyNumberFormat="1" applyFont="1" applyFill="1" applyBorder="1" applyAlignment="1" applyProtection="1">
      <alignment horizontal="left" vertical="center" wrapText="1" indent="1"/>
      <protection hidden="1"/>
    </xf>
    <xf numFmtId="49" fontId="47" fillId="0" borderId="41" xfId="51" applyNumberFormat="1" applyFont="1" applyFill="1" applyBorder="1" applyAlignment="1" applyProtection="1">
      <alignment horizontal="left" vertical="center" wrapText="1"/>
      <protection hidden="1"/>
    </xf>
    <xf numFmtId="49" fontId="55" fillId="0" borderId="41" xfId="51" applyNumberFormat="1" applyFont="1" applyFill="1" applyBorder="1" applyAlignment="1" applyProtection="1">
      <alignment horizontal="left" vertical="center" wrapText="1"/>
      <protection hidden="1"/>
    </xf>
    <xf numFmtId="49" fontId="56" fillId="0" borderId="41" xfId="51" applyNumberFormat="1" applyFont="1" applyFill="1" applyBorder="1" applyAlignment="1" applyProtection="1">
      <alignment horizontal="left" vertical="center" wrapText="1"/>
      <protection hidden="1"/>
    </xf>
    <xf numFmtId="49" fontId="57" fillId="0" borderId="41" xfId="51" applyNumberFormat="1" applyFont="1" applyFill="1" applyBorder="1" applyAlignment="1" applyProtection="1">
      <alignment horizontal="left" vertical="center" wrapText="1"/>
      <protection hidden="1"/>
    </xf>
    <xf numFmtId="49" fontId="55" fillId="0" borderId="41" xfId="51" applyNumberFormat="1" applyFont="1" applyFill="1" applyBorder="1" applyAlignment="1" applyProtection="1">
      <alignment horizontal="left" vertical="center" wrapText="1"/>
      <protection hidden="1"/>
    </xf>
    <xf numFmtId="49" fontId="27" fillId="0" borderId="42" xfId="0" applyNumberFormat="1" applyFont="1" applyFill="1" applyBorder="1" applyAlignment="1" applyProtection="1">
      <alignment horizontal="left" vertical="center" wrapText="1" shrinkToFit="1"/>
      <protection hidden="1"/>
    </xf>
    <xf numFmtId="49" fontId="42" fillId="0" borderId="42" xfId="0" applyNumberFormat="1" applyFont="1" applyBorder="1" applyAlignment="1" applyProtection="1">
      <alignment horizontal="left" vertical="center" wrapText="1" indent="1"/>
      <protection hidden="1"/>
    </xf>
    <xf numFmtId="49" fontId="42" fillId="0" borderId="44" xfId="51" applyNumberFormat="1" applyFont="1" applyFill="1" applyBorder="1" applyAlignment="1" applyProtection="1">
      <alignment horizontal="left" vertical="center" wrapText="1"/>
      <protection hidden="1"/>
    </xf>
    <xf numFmtId="49" fontId="42" fillId="0" borderId="45" xfId="0" applyNumberFormat="1" applyFont="1" applyBorder="1" applyAlignment="1" applyProtection="1">
      <alignment horizontal="left" vertical="center" wrapText="1" indent="1"/>
      <protection hidden="1"/>
    </xf>
    <xf numFmtId="168" fontId="53" fillId="0" borderId="45" xfId="51" applyNumberFormat="1"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49" fontId="42" fillId="0" borderId="0" xfId="0" applyNumberFormat="1" applyFont="1" applyBorder="1" applyAlignment="1" applyProtection="1">
      <alignment horizontal="left" vertical="center" wrapText="1" indent="1"/>
      <protection hidden="1"/>
    </xf>
    <xf numFmtId="168" fontId="53" fillId="0" borderId="0" xfId="51" applyNumberFormat="1" applyFont="1" applyFill="1" applyBorder="1" applyAlignment="1" applyProtection="1">
      <alignment horizontal="center" vertical="center" wrapText="1"/>
      <protection hidden="1"/>
    </xf>
    <xf numFmtId="3" fontId="42" fillId="0" borderId="0" xfId="0" applyNumberFormat="1" applyFont="1" applyFill="1" applyBorder="1" applyAlignment="1" applyProtection="1">
      <alignment horizontal="right" vertical="center" shrinkToFit="1"/>
      <protection hidden="1" locked="0"/>
    </xf>
    <xf numFmtId="1" fontId="6" fillId="0" borderId="0" xfId="0" applyNumberFormat="1" applyFont="1" applyFill="1" applyAlignment="1" applyProtection="1">
      <alignment vertical="center"/>
      <protection hidden="1"/>
    </xf>
    <xf numFmtId="0" fontId="6" fillId="0" borderId="0" xfId="0" applyNumberFormat="1" applyFont="1" applyAlignment="1" applyProtection="1">
      <alignment horizontal="center" vertical="center" wrapText="1"/>
      <protection hidden="1"/>
    </xf>
    <xf numFmtId="49" fontId="6" fillId="0" borderId="0" xfId="0" applyNumberFormat="1" applyFont="1" applyAlignment="1" applyProtection="1">
      <alignment vertical="center"/>
      <protection hidden="1"/>
    </xf>
    <xf numFmtId="0" fontId="58" fillId="0" borderId="0" xfId="0" applyFont="1" applyFill="1" applyAlignment="1" applyProtection="1">
      <alignment horizontal="center" vertical="center"/>
      <protection hidden="1"/>
    </xf>
    <xf numFmtId="0" fontId="6" fillId="0" borderId="0" xfId="0" applyFont="1" applyFill="1" applyAlignment="1" applyProtection="1">
      <alignment vertical="center"/>
      <protection hidden="1"/>
    </xf>
    <xf numFmtId="0" fontId="6" fillId="0" borderId="0" xfId="0" applyNumberFormat="1"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6" fillId="0" borderId="17" xfId="0" applyFont="1" applyFill="1" applyBorder="1" applyAlignment="1" applyProtection="1">
      <alignment vertical="center"/>
      <protection hidden="1"/>
    </xf>
    <xf numFmtId="0" fontId="6" fillId="0" borderId="17" xfId="0" applyNumberFormat="1" applyFont="1" applyFill="1" applyBorder="1" applyAlignment="1" applyProtection="1">
      <alignment vertical="center"/>
      <protection hidden="1"/>
    </xf>
    <xf numFmtId="1" fontId="43" fillId="33" borderId="62" xfId="0" applyNumberFormat="1" applyFont="1" applyFill="1" applyBorder="1" applyAlignment="1" applyProtection="1">
      <alignment horizontal="center" vertical="center" wrapText="1"/>
      <protection hidden="1"/>
    </xf>
    <xf numFmtId="0" fontId="43" fillId="33" borderId="63" xfId="0" applyNumberFormat="1" applyFont="1" applyFill="1" applyBorder="1" applyAlignment="1" applyProtection="1">
      <alignment horizontal="center" vertical="center" wrapText="1"/>
      <protection hidden="1"/>
    </xf>
    <xf numFmtId="49" fontId="43" fillId="33" borderId="64" xfId="0" applyNumberFormat="1" applyFont="1" applyFill="1" applyBorder="1" applyAlignment="1" applyProtection="1">
      <alignment horizontal="center" vertical="center" wrapText="1"/>
      <protection hidden="1"/>
    </xf>
    <xf numFmtId="49" fontId="6" fillId="0" borderId="17" xfId="0" applyNumberFormat="1" applyFont="1" applyFill="1" applyBorder="1" applyAlignment="1" applyProtection="1">
      <alignment vertical="center"/>
      <protection hidden="1"/>
    </xf>
    <xf numFmtId="1" fontId="24" fillId="0" borderId="65" xfId="0" applyNumberFormat="1" applyFont="1" applyFill="1" applyBorder="1" applyAlignment="1" applyProtection="1">
      <alignment horizontal="center" vertical="center"/>
      <protection hidden="1"/>
    </xf>
    <xf numFmtId="0" fontId="61" fillId="0" borderId="66" xfId="0" applyNumberFormat="1" applyFont="1" applyFill="1" applyBorder="1" applyAlignment="1" applyProtection="1">
      <alignment horizontal="center" vertical="center" wrapText="1"/>
      <protection hidden="1"/>
    </xf>
    <xf numFmtId="0" fontId="6" fillId="0" borderId="67" xfId="0" applyNumberFormat="1" applyFont="1" applyFill="1" applyBorder="1" applyAlignment="1" applyProtection="1">
      <alignment vertical="center" wrapText="1"/>
      <protection hidden="1"/>
    </xf>
    <xf numFmtId="49" fontId="6" fillId="0" borderId="67" xfId="0" applyNumberFormat="1" applyFont="1" applyFill="1" applyBorder="1" applyAlignment="1" applyProtection="1">
      <alignment vertical="center" wrapText="1"/>
      <protection hidden="1"/>
    </xf>
    <xf numFmtId="0" fontId="6" fillId="0" borderId="67" xfId="0" applyFont="1" applyFill="1" applyBorder="1" applyAlignment="1" applyProtection="1">
      <alignment vertical="center" wrapText="1"/>
      <protection hidden="1"/>
    </xf>
    <xf numFmtId="0" fontId="8" fillId="0" borderId="67" xfId="0" applyFont="1" applyFill="1" applyBorder="1" applyAlignment="1" applyProtection="1">
      <alignment vertical="center" wrapText="1"/>
      <protection hidden="1"/>
    </xf>
    <xf numFmtId="0" fontId="6" fillId="0" borderId="17" xfId="0" applyFont="1" applyFill="1" applyBorder="1" applyAlignment="1" applyProtection="1">
      <alignment vertical="center" wrapText="1"/>
      <protection hidden="1"/>
    </xf>
    <xf numFmtId="0" fontId="6" fillId="0" borderId="68" xfId="0" applyFont="1" applyFill="1" applyBorder="1" applyAlignment="1" applyProtection="1">
      <alignment vertical="center"/>
      <protection hidden="1"/>
    </xf>
    <xf numFmtId="0" fontId="6" fillId="0" borderId="0" xfId="0" applyFont="1" applyFill="1" applyAlignment="1" applyProtection="1">
      <alignment vertical="center" wrapText="1"/>
      <protection hidden="1"/>
    </xf>
    <xf numFmtId="0" fontId="6" fillId="0" borderId="69" xfId="0" applyFont="1" applyFill="1" applyBorder="1" applyAlignment="1" applyProtection="1">
      <alignment vertical="center"/>
      <protection hidden="1"/>
    </xf>
    <xf numFmtId="0" fontId="6" fillId="0" borderId="68" xfId="0" applyNumberFormat="1" applyFont="1" applyFill="1" applyBorder="1" applyAlignment="1" applyProtection="1">
      <alignment vertical="center"/>
      <protection hidden="1"/>
    </xf>
    <xf numFmtId="0" fontId="6" fillId="0" borderId="70" xfId="0" applyNumberFormat="1" applyFont="1" applyFill="1" applyBorder="1" applyAlignment="1" applyProtection="1">
      <alignment vertical="center"/>
      <protection hidden="1"/>
    </xf>
    <xf numFmtId="0" fontId="6" fillId="0" borderId="70" xfId="0" applyFont="1" applyFill="1" applyBorder="1" applyAlignment="1" applyProtection="1">
      <alignment vertical="center"/>
      <protection hidden="1"/>
    </xf>
    <xf numFmtId="0" fontId="6" fillId="0" borderId="70" xfId="0" applyNumberFormat="1" applyFont="1" applyFill="1" applyBorder="1" applyAlignment="1" applyProtection="1" quotePrefix="1">
      <alignment vertical="center"/>
      <protection hidden="1"/>
    </xf>
    <xf numFmtId="0" fontId="58" fillId="0" borderId="0" xfId="0" applyFont="1" applyFill="1" applyBorder="1" applyAlignment="1" applyProtection="1">
      <alignment horizontal="center" vertical="center"/>
      <protection hidden="1"/>
    </xf>
    <xf numFmtId="49" fontId="6" fillId="0" borderId="67" xfId="0" applyNumberFormat="1" applyFont="1" applyFill="1" applyBorder="1" applyAlignment="1" applyProtection="1">
      <alignment horizontal="left" vertical="center" wrapText="1"/>
      <protection hidden="1"/>
    </xf>
    <xf numFmtId="0" fontId="6" fillId="0" borderId="67" xfId="0" applyNumberFormat="1" applyFont="1" applyFill="1" applyBorder="1" applyAlignment="1" applyProtection="1">
      <alignment horizontal="left" vertical="center" wrapText="1"/>
      <protection hidden="1"/>
    </xf>
    <xf numFmtId="3" fontId="6" fillId="0" borderId="0" xfId="0" applyNumberFormat="1" applyFont="1" applyFill="1" applyAlignment="1" applyProtection="1">
      <alignment vertical="center"/>
      <protection hidden="1"/>
    </xf>
    <xf numFmtId="2" fontId="6" fillId="0" borderId="0" xfId="0" applyNumberFormat="1" applyFont="1" applyFill="1" applyAlignment="1" applyProtection="1">
      <alignment vertical="center"/>
      <protection hidden="1"/>
    </xf>
    <xf numFmtId="0" fontId="6" fillId="0" borderId="67" xfId="0" applyNumberFormat="1" applyFont="1" applyFill="1" applyBorder="1" applyAlignment="1" applyProtection="1">
      <alignment horizontal="left" vertical="center" wrapText="1"/>
      <protection hidden="1"/>
    </xf>
    <xf numFmtId="3" fontId="6" fillId="0" borderId="0" xfId="0" applyNumberFormat="1" applyFont="1" applyFill="1" applyAlignment="1" applyProtection="1">
      <alignment vertical="center" wrapText="1"/>
      <protection hidden="1"/>
    </xf>
    <xf numFmtId="3" fontId="10" fillId="0" borderId="0" xfId="0" applyNumberFormat="1" applyFont="1" applyFill="1" applyAlignment="1" applyProtection="1">
      <alignment vertical="center" wrapText="1"/>
      <protection hidden="1"/>
    </xf>
    <xf numFmtId="0" fontId="6" fillId="0" borderId="0" xfId="0" applyNumberFormat="1" applyFont="1" applyFill="1" applyBorder="1" applyAlignment="1" applyProtection="1">
      <alignment vertical="center"/>
      <protection hidden="1"/>
    </xf>
    <xf numFmtId="0" fontId="6" fillId="0" borderId="67" xfId="0" applyFont="1" applyFill="1" applyBorder="1" applyAlignment="1" applyProtection="1">
      <alignment vertical="center" wrapText="1"/>
      <protection hidden="1"/>
    </xf>
    <xf numFmtId="0" fontId="6" fillId="0" borderId="0" xfId="0" applyNumberFormat="1" applyFont="1" applyAlignment="1" applyProtection="1">
      <alignment vertical="center"/>
      <protection hidden="1"/>
    </xf>
    <xf numFmtId="0" fontId="6" fillId="0" borderId="0" xfId="0" applyFont="1" applyAlignment="1" applyProtection="1">
      <alignment vertical="center"/>
      <protection hidden="1"/>
    </xf>
    <xf numFmtId="49" fontId="6" fillId="0" borderId="67" xfId="0" applyNumberFormat="1" applyFont="1" applyFill="1" applyBorder="1" applyAlignment="1" applyProtection="1">
      <alignment horizontal="left" vertical="center" wrapText="1"/>
      <protection hidden="1"/>
    </xf>
    <xf numFmtId="0" fontId="43" fillId="41" borderId="66" xfId="0" applyNumberFormat="1" applyFont="1" applyFill="1" applyBorder="1" applyAlignment="1" applyProtection="1">
      <alignment horizontal="center" vertical="center" wrapText="1"/>
      <protection hidden="1"/>
    </xf>
    <xf numFmtId="1" fontId="24" fillId="0" borderId="71" xfId="0" applyNumberFormat="1" applyFont="1" applyFill="1" applyBorder="1" applyAlignment="1" applyProtection="1">
      <alignment horizontal="center" vertical="center"/>
      <protection hidden="1"/>
    </xf>
    <xf numFmtId="0" fontId="43" fillId="41" borderId="72" xfId="0" applyNumberFormat="1" applyFont="1" applyFill="1" applyBorder="1" applyAlignment="1" applyProtection="1">
      <alignment horizontal="center" vertical="center" wrapText="1"/>
      <protection hidden="1"/>
    </xf>
    <xf numFmtId="0" fontId="6" fillId="0" borderId="73" xfId="0" applyFont="1" applyFill="1" applyBorder="1" applyAlignment="1" applyProtection="1">
      <alignment vertical="center" wrapText="1"/>
      <protection hidden="1"/>
    </xf>
    <xf numFmtId="0" fontId="0" fillId="0" borderId="0" xfId="55" applyFont="1" applyProtection="1">
      <alignment/>
      <protection hidden="1"/>
    </xf>
    <xf numFmtId="0" fontId="62" fillId="33" borderId="74" xfId="55" applyNumberFormat="1" applyFont="1" applyFill="1" applyBorder="1" applyAlignment="1" applyProtection="1">
      <alignment horizontal="center" vertical="center" wrapText="1"/>
      <protection hidden="1"/>
    </xf>
    <xf numFmtId="0" fontId="0" fillId="0" borderId="75" xfId="0" applyFont="1" applyBorder="1" applyAlignment="1" applyProtection="1">
      <alignment horizontal="center" vertical="center"/>
      <protection hidden="1"/>
    </xf>
    <xf numFmtId="0" fontId="0" fillId="0" borderId="76" xfId="0" applyFont="1" applyBorder="1" applyAlignment="1" applyProtection="1">
      <alignment horizontal="center" vertical="center"/>
      <protection hidden="1"/>
    </xf>
    <xf numFmtId="0" fontId="0" fillId="0" borderId="77" xfId="0" applyFont="1" applyBorder="1" applyAlignment="1" applyProtection="1">
      <alignment horizontal="center" vertical="center"/>
      <protection hidden="1"/>
    </xf>
    <xf numFmtId="0" fontId="0" fillId="0" borderId="78" xfId="0" applyFont="1" applyBorder="1" applyAlignment="1" applyProtection="1">
      <alignment horizontal="center" vertical="center"/>
      <protection hidden="1"/>
    </xf>
    <xf numFmtId="0" fontId="0" fillId="0" borderId="78" xfId="0" applyFont="1" applyBorder="1" applyAlignment="1" applyProtection="1">
      <alignment vertical="center" wrapText="1"/>
      <protection hidden="1"/>
    </xf>
    <xf numFmtId="0" fontId="0" fillId="0" borderId="78" xfId="0" applyBorder="1" applyAlignment="1" applyProtection="1">
      <alignment vertical="center" wrapText="1"/>
      <protection hidden="1"/>
    </xf>
    <xf numFmtId="0" fontId="0" fillId="0" borderId="0" xfId="54" applyFont="1" applyFill="1" applyBorder="1" applyAlignment="1" applyProtection="1">
      <alignment vertical="center"/>
      <protection hidden="1"/>
    </xf>
    <xf numFmtId="0" fontId="12" fillId="42" borderId="74" xfId="55" applyFont="1" applyFill="1" applyBorder="1" applyAlignment="1" applyProtection="1">
      <alignment horizontal="center" vertical="center" wrapText="1"/>
      <protection hidden="1"/>
    </xf>
    <xf numFmtId="0" fontId="12" fillId="42" borderId="79" xfId="55" applyFont="1" applyFill="1" applyBorder="1" applyAlignment="1" applyProtection="1">
      <alignment horizontal="center" vertical="center" wrapText="1"/>
      <protection hidden="1"/>
    </xf>
    <xf numFmtId="0" fontId="64" fillId="0" borderId="80" xfId="55" applyFont="1" applyBorder="1" applyAlignment="1" applyProtection="1">
      <alignment horizontal="center" vertical="center"/>
      <protection hidden="1"/>
    </xf>
    <xf numFmtId="0" fontId="64" fillId="0" borderId="81" xfId="55" applyFont="1" applyBorder="1" applyAlignment="1" applyProtection="1">
      <alignment horizontal="left" vertical="center"/>
      <protection hidden="1"/>
    </xf>
    <xf numFmtId="0" fontId="64" fillId="0" borderId="82" xfId="55" applyFont="1" applyBorder="1" applyAlignment="1" applyProtection="1">
      <alignment horizontal="center" vertical="center"/>
      <protection hidden="1"/>
    </xf>
    <xf numFmtId="0" fontId="64" fillId="0" borderId="83" xfId="55" applyFont="1" applyBorder="1" applyAlignment="1" applyProtection="1">
      <alignment horizontal="left" vertical="center"/>
      <protection hidden="1"/>
    </xf>
    <xf numFmtId="0" fontId="65" fillId="0" borderId="82" xfId="55" applyFont="1" applyBorder="1" applyAlignment="1" applyProtection="1">
      <alignment horizontal="center" vertical="center"/>
      <protection hidden="1"/>
    </xf>
    <xf numFmtId="0" fontId="65" fillId="0" borderId="83" xfId="55" applyFont="1" applyBorder="1" applyAlignment="1" applyProtection="1">
      <alignment horizontal="left" vertical="center"/>
      <protection hidden="1"/>
    </xf>
    <xf numFmtId="0" fontId="63" fillId="0" borderId="82" xfId="55" applyFont="1" applyBorder="1" applyAlignment="1" applyProtection="1">
      <alignment horizontal="right" vertical="center"/>
      <protection hidden="1"/>
    </xf>
    <xf numFmtId="0" fontId="63" fillId="0" borderId="83" xfId="55" applyFont="1" applyBorder="1" applyAlignment="1" applyProtection="1">
      <alignment horizontal="left" vertical="center"/>
      <protection hidden="1"/>
    </xf>
    <xf numFmtId="0" fontId="65" fillId="0" borderId="84" xfId="55" applyFont="1" applyBorder="1" applyAlignment="1" applyProtection="1">
      <alignment horizontal="center" vertical="center"/>
      <protection hidden="1"/>
    </xf>
    <xf numFmtId="0" fontId="65" fillId="0" borderId="85" xfId="55" applyFont="1" applyBorder="1" applyAlignment="1" applyProtection="1">
      <alignment horizontal="left" vertical="center"/>
      <protection hidden="1"/>
    </xf>
    <xf numFmtId="0" fontId="63" fillId="0" borderId="84" xfId="55" applyFont="1" applyBorder="1" applyAlignment="1" applyProtection="1">
      <alignment horizontal="right" vertical="center"/>
      <protection hidden="1"/>
    </xf>
    <xf numFmtId="0" fontId="63" fillId="0" borderId="85" xfId="55" applyFont="1" applyBorder="1" applyAlignment="1" applyProtection="1">
      <alignment horizontal="left" vertical="center"/>
      <protection hidden="1"/>
    </xf>
    <xf numFmtId="0" fontId="66" fillId="43" borderId="17" xfId="53" applyFont="1" applyFill="1" applyBorder="1" applyAlignment="1" applyProtection="1">
      <alignment horizontal="center" vertical="center"/>
      <protection hidden="1"/>
    </xf>
    <xf numFmtId="1" fontId="67" fillId="0" borderId="86" xfId="0" applyNumberFormat="1" applyFont="1" applyFill="1" applyBorder="1" applyAlignment="1" applyProtection="1">
      <alignment horizontal="center" vertical="center"/>
      <protection hidden="1"/>
    </xf>
    <xf numFmtId="0" fontId="67" fillId="0" borderId="87" xfId="0" applyFont="1" applyFill="1" applyBorder="1" applyAlignment="1" applyProtection="1">
      <alignment vertical="center"/>
      <protection hidden="1"/>
    </xf>
    <xf numFmtId="0" fontId="0" fillId="0" borderId="88" xfId="0" applyBorder="1" applyAlignment="1" applyProtection="1">
      <alignment/>
      <protection hidden="1"/>
    </xf>
    <xf numFmtId="0" fontId="0" fillId="0" borderId="89" xfId="0" applyBorder="1" applyAlignment="1" applyProtection="1">
      <alignment/>
      <protection hidden="1"/>
    </xf>
    <xf numFmtId="1" fontId="67" fillId="0" borderId="65" xfId="0" applyNumberFormat="1" applyFont="1" applyFill="1" applyBorder="1" applyAlignment="1" applyProtection="1">
      <alignment horizontal="center" vertical="center"/>
      <protection hidden="1"/>
    </xf>
    <xf numFmtId="0" fontId="67" fillId="0" borderId="90" xfId="0" applyFont="1" applyFill="1" applyBorder="1" applyAlignment="1" applyProtection="1">
      <alignment vertical="center"/>
      <protection hidden="1"/>
    </xf>
    <xf numFmtId="0" fontId="0" fillId="0" borderId="91" xfId="0" applyBorder="1" applyAlignment="1" applyProtection="1">
      <alignment/>
      <protection hidden="1"/>
    </xf>
    <xf numFmtId="0" fontId="0" fillId="0" borderId="92" xfId="0" applyBorder="1" applyAlignment="1" applyProtection="1">
      <alignment/>
      <protection hidden="1"/>
    </xf>
    <xf numFmtId="0" fontId="25" fillId="0" borderId="91" xfId="0" applyFont="1" applyBorder="1" applyAlignment="1" applyProtection="1">
      <alignment/>
      <protection hidden="1"/>
    </xf>
    <xf numFmtId="0" fontId="25" fillId="0" borderId="92" xfId="0" applyFont="1" applyBorder="1" applyAlignment="1" applyProtection="1">
      <alignment/>
      <protection hidden="1"/>
    </xf>
    <xf numFmtId="0" fontId="68" fillId="0" borderId="91" xfId="0" applyFont="1" applyBorder="1" applyAlignment="1" applyProtection="1">
      <alignment/>
      <protection hidden="1"/>
    </xf>
    <xf numFmtId="0" fontId="68" fillId="0" borderId="92" xfId="0" applyFont="1" applyBorder="1" applyAlignment="1" applyProtection="1">
      <alignment/>
      <protection hidden="1"/>
    </xf>
    <xf numFmtId="0" fontId="0" fillId="0" borderId="91" xfId="0" applyFont="1" applyBorder="1" applyAlignment="1" applyProtection="1">
      <alignment/>
      <protection hidden="1"/>
    </xf>
    <xf numFmtId="0" fontId="0" fillId="0" borderId="92" xfId="0" applyFont="1" applyBorder="1" applyAlignment="1" applyProtection="1">
      <alignment/>
      <protection hidden="1"/>
    </xf>
    <xf numFmtId="1" fontId="67" fillId="0" borderId="71" xfId="0" applyNumberFormat="1" applyFont="1" applyFill="1" applyBorder="1" applyAlignment="1" applyProtection="1">
      <alignment horizontal="center" vertical="center"/>
      <protection hidden="1"/>
    </xf>
    <xf numFmtId="0" fontId="67" fillId="0" borderId="93" xfId="0" applyFont="1" applyFill="1" applyBorder="1" applyAlignment="1" applyProtection="1">
      <alignment vertical="center"/>
      <protection hidden="1"/>
    </xf>
    <xf numFmtId="0" fontId="0" fillId="0" borderId="94" xfId="0" applyFont="1" applyBorder="1" applyAlignment="1" applyProtection="1">
      <alignment/>
      <protection hidden="1"/>
    </xf>
    <xf numFmtId="0" fontId="0" fillId="0" borderId="95" xfId="0" applyFont="1" applyBorder="1" applyAlignment="1" applyProtection="1">
      <alignment/>
      <protection hidden="1"/>
    </xf>
    <xf numFmtId="0" fontId="43" fillId="43" borderId="17" xfId="55" applyFont="1" applyFill="1" applyBorder="1" applyAlignment="1" applyProtection="1">
      <alignment horizontal="center" vertical="center" wrapText="1"/>
      <protection hidden="1"/>
    </xf>
    <xf numFmtId="167" fontId="0" fillId="0" borderId="96" xfId="55" applyNumberFormat="1" applyFont="1" applyBorder="1" applyAlignment="1" applyProtection="1">
      <alignment horizontal="center" vertical="center"/>
      <protection hidden="1"/>
    </xf>
    <xf numFmtId="167" fontId="0" fillId="0" borderId="97" xfId="55" applyNumberFormat="1" applyFont="1" applyBorder="1" applyAlignment="1" applyProtection="1">
      <alignment horizontal="center" vertical="center"/>
      <protection hidden="1"/>
    </xf>
    <xf numFmtId="167" fontId="0" fillId="0" borderId="98" xfId="55" applyNumberFormat="1" applyFont="1" applyBorder="1" applyAlignment="1" applyProtection="1">
      <alignment horizontal="center" vertical="center"/>
      <protection hidden="1"/>
    </xf>
    <xf numFmtId="0" fontId="0" fillId="0" borderId="0" xfId="54" applyProtection="1">
      <alignment/>
      <protection hidden="1"/>
    </xf>
    <xf numFmtId="0" fontId="7" fillId="44" borderId="13" xfId="54" applyFont="1" applyFill="1" applyBorder="1" applyAlignment="1" applyProtection="1">
      <alignment horizontal="center" vertical="center"/>
      <protection hidden="1"/>
    </xf>
    <xf numFmtId="0" fontId="0" fillId="0" borderId="13" xfId="54" applyFont="1" applyBorder="1" applyAlignment="1" applyProtection="1">
      <alignment horizontal="center" vertical="center"/>
      <protection hidden="1"/>
    </xf>
    <xf numFmtId="0" fontId="11" fillId="0" borderId="23" xfId="0" applyFont="1" applyFill="1" applyBorder="1" applyAlignment="1" applyProtection="1">
      <alignment horizontal="center" vertical="center"/>
      <protection hidden="1"/>
    </xf>
    <xf numFmtId="0" fontId="11" fillId="0" borderId="23" xfId="0" applyFont="1" applyFill="1" applyBorder="1" applyAlignment="1" applyProtection="1">
      <alignment horizontal="center" vertical="top" wrapText="1"/>
      <protection hidden="1"/>
    </xf>
    <xf numFmtId="0" fontId="0" fillId="0" borderId="23" xfId="0" applyFont="1" applyBorder="1" applyAlignment="1">
      <alignment wrapText="1"/>
    </xf>
    <xf numFmtId="49" fontId="11" fillId="0" borderId="99" xfId="0" applyNumberFormat="1" applyFont="1" applyFill="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8" fillId="0" borderId="27" xfId="0" applyNumberFormat="1" applyFont="1" applyBorder="1" applyAlignment="1" applyProtection="1">
      <alignment horizontal="left" vertical="center"/>
      <protection hidden="1"/>
    </xf>
    <xf numFmtId="49" fontId="8" fillId="0" borderId="29" xfId="0" applyNumberFormat="1" applyFont="1" applyBorder="1" applyAlignment="1" applyProtection="1">
      <alignment horizontal="left" vertical="center"/>
      <protection hidden="1"/>
    </xf>
    <xf numFmtId="49" fontId="8" fillId="0" borderId="31" xfId="0" applyNumberFormat="1" applyFont="1" applyBorder="1" applyAlignment="1" applyProtection="1">
      <alignment horizontal="left" vertical="center"/>
      <protection hidden="1"/>
    </xf>
    <xf numFmtId="0" fontId="32" fillId="0" borderId="0" xfId="0" applyNumberFormat="1" applyFont="1" applyFill="1" applyBorder="1" applyAlignment="1" applyProtection="1">
      <alignment horizontal="right" vertical="top"/>
      <protection hidden="1"/>
    </xf>
    <xf numFmtId="0" fontId="8" fillId="0" borderId="29" xfId="0" applyNumberFormat="1" applyFont="1" applyBorder="1" applyAlignment="1" applyProtection="1">
      <alignment horizontal="left" vertical="center"/>
      <protection hidden="1"/>
    </xf>
    <xf numFmtId="0" fontId="8" fillId="0" borderId="31" xfId="0" applyNumberFormat="1" applyFont="1" applyBorder="1" applyAlignment="1" applyProtection="1">
      <alignment horizontal="left" vertical="center"/>
      <protection hidden="1"/>
    </xf>
    <xf numFmtId="49" fontId="8" fillId="0" borderId="27" xfId="0" applyNumberFormat="1" applyFont="1" applyBorder="1" applyAlignment="1" applyProtection="1">
      <alignment horizontal="left" vertical="center"/>
      <protection hidden="1"/>
    </xf>
    <xf numFmtId="0" fontId="28" fillId="45" borderId="11" xfId="0" applyNumberFormat="1" applyFont="1" applyFill="1" applyBorder="1" applyAlignment="1" applyProtection="1">
      <alignment vertical="center" shrinkToFit="1"/>
      <protection/>
    </xf>
    <xf numFmtId="0" fontId="28" fillId="45" borderId="21" xfId="0" applyNumberFormat="1" applyFont="1" applyFill="1" applyBorder="1" applyAlignment="1">
      <alignment vertical="center" shrinkToFit="1"/>
    </xf>
    <xf numFmtId="0" fontId="28" fillId="45" borderId="10" xfId="0" applyNumberFormat="1" applyFont="1" applyFill="1" applyBorder="1" applyAlignment="1">
      <alignment vertical="center" shrinkToFit="1"/>
    </xf>
    <xf numFmtId="0" fontId="5" fillId="37" borderId="25" xfId="0" applyFont="1" applyFill="1" applyBorder="1" applyAlignment="1" applyProtection="1">
      <alignment horizontal="center" vertical="center" wrapText="1"/>
      <protection hidden="1"/>
    </xf>
    <xf numFmtId="0" fontId="24" fillId="0" borderId="22" xfId="0" applyNumberFormat="1" applyFont="1" applyFill="1" applyBorder="1" applyAlignment="1" applyProtection="1">
      <alignment horizontal="left" vertical="center" indent="2" shrinkToFit="1"/>
      <protection hidden="1"/>
    </xf>
    <xf numFmtId="0" fontId="24" fillId="0" borderId="0" xfId="0" applyNumberFormat="1" applyFont="1" applyFill="1" applyBorder="1" applyAlignment="1" applyProtection="1">
      <alignment horizontal="left" vertical="center" indent="2" shrinkToFit="1"/>
      <protection hidden="1"/>
    </xf>
    <xf numFmtId="49" fontId="7" fillId="0" borderId="0" xfId="0" applyNumberFormat="1" applyFont="1" applyFill="1" applyBorder="1" applyAlignment="1" applyProtection="1">
      <alignment horizontal="center"/>
      <protection/>
    </xf>
    <xf numFmtId="0" fontId="25" fillId="0" borderId="0" xfId="0" applyFont="1" applyAlignment="1">
      <alignment/>
    </xf>
    <xf numFmtId="49" fontId="8" fillId="0" borderId="16"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8" xfId="0" applyBorder="1" applyAlignment="1">
      <alignment horizontal="center" vertical="center" wrapText="1"/>
    </xf>
    <xf numFmtId="49" fontId="3" fillId="33" borderId="11" xfId="35" applyNumberFormat="1" applyFont="1" applyFill="1" applyBorder="1" applyAlignment="1" applyProtection="1">
      <alignment horizontal="left" vertical="center"/>
      <protection/>
    </xf>
    <xf numFmtId="0" fontId="3" fillId="33" borderId="21" xfId="35" applyFont="1" applyFill="1" applyBorder="1" applyAlignment="1" applyProtection="1">
      <alignment horizontal="left" vertical="center"/>
      <protection/>
    </xf>
    <xf numFmtId="49" fontId="19" fillId="37" borderId="69" xfId="0" applyNumberFormat="1" applyFont="1" applyFill="1" applyBorder="1" applyAlignment="1" applyProtection="1">
      <alignment horizontal="center" vertical="center"/>
      <protection locked="0"/>
    </xf>
    <xf numFmtId="49" fontId="19" fillId="37" borderId="57" xfId="0" applyNumberFormat="1" applyFont="1" applyFill="1" applyBorder="1" applyAlignment="1" applyProtection="1">
      <alignment horizontal="center" vertical="center"/>
      <protection locked="0"/>
    </xf>
    <xf numFmtId="49" fontId="19" fillId="37" borderId="102" xfId="0" applyNumberFormat="1" applyFont="1" applyFill="1" applyBorder="1" applyAlignment="1" applyProtection="1">
      <alignment horizontal="center" vertical="center"/>
      <protection locked="0"/>
    </xf>
    <xf numFmtId="0" fontId="3" fillId="0" borderId="21" xfId="35" applyFont="1" applyBorder="1" applyAlignment="1" applyProtection="1">
      <alignment horizontal="left" vertical="center"/>
      <protection/>
    </xf>
    <xf numFmtId="49" fontId="3" fillId="33" borderId="11" xfId="35" applyNumberFormat="1" applyFont="1" applyFill="1" applyBorder="1" applyAlignment="1" applyProtection="1">
      <alignment horizontal="left" vertical="center" shrinkToFit="1"/>
      <protection/>
    </xf>
    <xf numFmtId="0" fontId="3" fillId="0" borderId="21" xfId="35" applyFont="1" applyBorder="1" applyAlignment="1" applyProtection="1">
      <alignment horizontal="left" vertical="center" shrinkToFit="1"/>
      <protection/>
    </xf>
    <xf numFmtId="0" fontId="19" fillId="37" borderId="69" xfId="0" applyFont="1" applyFill="1" applyBorder="1" applyAlignment="1" applyProtection="1">
      <alignment vertical="center"/>
      <protection locked="0"/>
    </xf>
    <xf numFmtId="0" fontId="19" fillId="37" borderId="57" xfId="0" applyFont="1" applyFill="1" applyBorder="1" applyAlignment="1" applyProtection="1">
      <alignment vertical="center"/>
      <protection locked="0"/>
    </xf>
    <xf numFmtId="0" fontId="19" fillId="37" borderId="102" xfId="0" applyFont="1" applyFill="1" applyBorder="1" applyAlignment="1" applyProtection="1">
      <alignment vertical="center"/>
      <protection locked="0"/>
    </xf>
    <xf numFmtId="0" fontId="3" fillId="33" borderId="11" xfId="35" applyNumberFormat="1" applyFont="1" applyFill="1" applyBorder="1" applyAlignment="1" applyProtection="1">
      <alignment horizontal="left" vertical="center"/>
      <protection/>
    </xf>
    <xf numFmtId="0" fontId="3" fillId="33" borderId="21" xfId="35" applyNumberFormat="1" applyFont="1" applyFill="1" applyBorder="1" applyAlignment="1" applyProtection="1">
      <alignment horizontal="left" vertical="center"/>
      <protection/>
    </xf>
    <xf numFmtId="49" fontId="19" fillId="37" borderId="69" xfId="0" applyNumberFormat="1" applyFont="1" applyFill="1" applyBorder="1" applyAlignment="1" applyProtection="1">
      <alignment horizontal="left" vertical="center"/>
      <protection locked="0"/>
    </xf>
    <xf numFmtId="49" fontId="19" fillId="37" borderId="57" xfId="0" applyNumberFormat="1" applyFont="1" applyFill="1" applyBorder="1" applyAlignment="1" applyProtection="1">
      <alignment horizontal="left" vertical="center"/>
      <protection locked="0"/>
    </xf>
    <xf numFmtId="49" fontId="19" fillId="37" borderId="102" xfId="0" applyNumberFormat="1" applyFont="1" applyFill="1" applyBorder="1" applyAlignment="1" applyProtection="1">
      <alignment horizontal="left" vertical="center"/>
      <protection locked="0"/>
    </xf>
    <xf numFmtId="0" fontId="16" fillId="0" borderId="0" xfId="0" applyFont="1" applyFill="1" applyAlignment="1" applyProtection="1">
      <alignment horizontal="center" wrapText="1"/>
      <protection hidden="1"/>
    </xf>
    <xf numFmtId="0" fontId="17" fillId="0" borderId="0" xfId="0" applyFont="1" applyFill="1" applyAlignment="1" applyProtection="1">
      <alignment horizontal="center" vertical="center" wrapText="1"/>
      <protection hidden="1"/>
    </xf>
    <xf numFmtId="49" fontId="18" fillId="0" borderId="0" xfId="0" applyNumberFormat="1" applyFont="1" applyFill="1" applyBorder="1" applyAlignment="1" applyProtection="1">
      <alignment horizontal="right" vertical="center"/>
      <protection/>
    </xf>
    <xf numFmtId="0" fontId="20" fillId="0" borderId="103" xfId="0" applyFont="1" applyBorder="1" applyAlignment="1">
      <alignment horizontal="right" vertical="center"/>
    </xf>
    <xf numFmtId="4" fontId="21" fillId="33" borderId="0" xfId="0" applyNumberFormat="1" applyFont="1" applyFill="1" applyBorder="1" applyAlignment="1" applyProtection="1">
      <alignment horizontal="center" vertical="center"/>
      <protection/>
    </xf>
    <xf numFmtId="0" fontId="22" fillId="0" borderId="104" xfId="0" applyNumberFormat="1" applyFont="1" applyFill="1" applyBorder="1" applyAlignment="1" applyProtection="1">
      <alignment horizontal="right" vertical="center"/>
      <protection hidden="1"/>
    </xf>
    <xf numFmtId="0" fontId="23" fillId="0" borderId="0" xfId="0" applyFont="1" applyAlignment="1" applyProtection="1">
      <alignment/>
      <protection hidden="1"/>
    </xf>
    <xf numFmtId="0" fontId="23" fillId="0" borderId="0" xfId="0" applyFont="1" applyBorder="1" applyAlignment="1" applyProtection="1">
      <alignment/>
      <protection hidden="1"/>
    </xf>
    <xf numFmtId="49" fontId="8" fillId="0" borderId="0" xfId="0" applyNumberFormat="1" applyFont="1" applyFill="1" applyBorder="1" applyAlignment="1" applyProtection="1">
      <alignment horizontal="center" vertical="top"/>
      <protection/>
    </xf>
    <xf numFmtId="49" fontId="19" fillId="37" borderId="69" xfId="0" applyNumberFormat="1" applyFont="1" applyFill="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0" fillId="0" borderId="102" xfId="0" applyFont="1" applyBorder="1" applyAlignment="1" applyProtection="1">
      <alignment horizontal="left" vertical="center" shrinkToFit="1"/>
      <protection locked="0"/>
    </xf>
    <xf numFmtId="49" fontId="19" fillId="37" borderId="105" xfId="0" applyNumberFormat="1" applyFont="1" applyFill="1" applyBorder="1" applyAlignment="1" applyProtection="1">
      <alignment horizontal="left" vertical="center"/>
      <protection locked="0"/>
    </xf>
    <xf numFmtId="49" fontId="0" fillId="0" borderId="57" xfId="0" applyNumberFormat="1" applyFont="1" applyBorder="1" applyAlignment="1" applyProtection="1">
      <alignment horizontal="left" vertical="center"/>
      <protection locked="0"/>
    </xf>
    <xf numFmtId="49" fontId="0" fillId="0" borderId="102" xfId="0" applyNumberFormat="1" applyFont="1" applyBorder="1" applyAlignment="1" applyProtection="1">
      <alignment horizontal="left" vertical="center"/>
      <protection locked="0"/>
    </xf>
    <xf numFmtId="0" fontId="14" fillId="0" borderId="0" xfId="0" applyFont="1" applyFill="1" applyBorder="1" applyAlignment="1" applyProtection="1">
      <alignment horizontal="right" vertical="center" wrapText="1"/>
      <protection hidden="1"/>
    </xf>
    <xf numFmtId="0" fontId="12" fillId="33" borderId="106" xfId="35" applyFont="1" applyFill="1" applyBorder="1" applyAlignment="1" applyProtection="1">
      <alignment horizontal="center" vertical="center"/>
      <protection hidden="1"/>
    </xf>
    <xf numFmtId="0" fontId="12" fillId="33" borderId="107" xfId="35" applyFont="1" applyFill="1" applyBorder="1" applyAlignment="1" applyProtection="1">
      <alignment horizontal="center" vertical="center"/>
      <protection hidden="1"/>
    </xf>
    <xf numFmtId="0" fontId="3" fillId="33" borderId="107" xfId="35" applyFont="1" applyFill="1" applyBorder="1" applyAlignment="1" applyProtection="1">
      <alignment horizontal="center" vertical="center"/>
      <protection hidden="1"/>
    </xf>
    <xf numFmtId="0" fontId="3" fillId="33" borderId="20" xfId="35" applyFont="1" applyFill="1" applyBorder="1" applyAlignment="1" applyProtection="1">
      <alignment horizontal="center" vertical="center"/>
      <protection hidden="1"/>
    </xf>
    <xf numFmtId="0" fontId="45" fillId="34" borderId="61" xfId="52" applyFont="1" applyFill="1" applyBorder="1" applyAlignment="1" applyProtection="1">
      <alignment horizontal="left" vertical="center" wrapText="1"/>
      <protection hidden="1"/>
    </xf>
    <xf numFmtId="0" fontId="0" fillId="34" borderId="39" xfId="0" applyFill="1" applyBorder="1" applyAlignment="1" applyProtection="1">
      <alignment horizontal="left" vertical="center" wrapText="1"/>
      <protection hidden="1"/>
    </xf>
    <xf numFmtId="0" fontId="45" fillId="34" borderId="11" xfId="52" applyFont="1" applyFill="1" applyBorder="1" applyAlignment="1" applyProtection="1">
      <alignment horizontal="left" vertical="center" wrapText="1"/>
      <protection hidden="1"/>
    </xf>
    <xf numFmtId="0" fontId="0" fillId="34" borderId="21" xfId="0" applyFill="1" applyBorder="1" applyAlignment="1" applyProtection="1">
      <alignment horizontal="left" vertical="center" wrapText="1"/>
      <protection hidden="1"/>
    </xf>
    <xf numFmtId="0" fontId="6" fillId="0" borderId="0" xfId="0" applyFont="1" applyAlignment="1" applyProtection="1">
      <alignment horizontal="center" vertical="top" wrapText="1"/>
      <protection hidden="1"/>
    </xf>
    <xf numFmtId="0" fontId="41" fillId="0" borderId="0" xfId="0" applyFont="1" applyAlignment="1" applyProtection="1">
      <alignment horizontal="left" vertical="top" shrinkToFit="1"/>
      <protection hidden="1"/>
    </xf>
    <xf numFmtId="0" fontId="42" fillId="0" borderId="0" xfId="0" applyFont="1" applyAlignment="1" applyProtection="1">
      <alignment shrinkToFit="1"/>
      <protection hidden="1"/>
    </xf>
    <xf numFmtId="0" fontId="6" fillId="0" borderId="23" xfId="0" applyFont="1" applyBorder="1" applyAlignment="1" applyProtection="1">
      <alignment horizontal="center" vertical="top" shrinkToFit="1"/>
      <protection hidden="1"/>
    </xf>
    <xf numFmtId="0" fontId="41" fillId="0" borderId="0" xfId="0" applyFont="1" applyAlignment="1" applyProtection="1">
      <alignment horizontal="left" vertical="center" shrinkToFit="1"/>
      <protection hidden="1"/>
    </xf>
    <xf numFmtId="0" fontId="42" fillId="0" borderId="0" xfId="0" applyFont="1" applyAlignment="1" applyProtection="1">
      <alignment vertical="center" shrinkToFit="1"/>
      <protection hidden="1"/>
    </xf>
    <xf numFmtId="4" fontId="43" fillId="33" borderId="11" xfId="0" applyNumberFormat="1" applyFont="1" applyFill="1" applyBorder="1" applyAlignment="1" applyProtection="1">
      <alignment horizontal="center" vertical="center" shrinkToFit="1"/>
      <protection hidden="1"/>
    </xf>
    <xf numFmtId="4" fontId="43" fillId="33" borderId="10" xfId="0" applyNumberFormat="1" applyFont="1" applyFill="1" applyBorder="1" applyAlignment="1" applyProtection="1">
      <alignment horizontal="center" vertical="center" shrinkToFit="1"/>
      <protection hidden="1"/>
    </xf>
    <xf numFmtId="0" fontId="3" fillId="33" borderId="0" xfId="35" applyFont="1" applyFill="1" applyBorder="1" applyAlignment="1" applyProtection="1">
      <alignment horizontal="left" vertical="center" wrapText="1"/>
      <protection hidden="1"/>
    </xf>
    <xf numFmtId="0" fontId="3" fillId="0" borderId="0" xfId="35" applyFont="1" applyAlignment="1" applyProtection="1">
      <alignment horizontal="left" vertical="center" wrapText="1"/>
      <protection hidden="1"/>
    </xf>
    <xf numFmtId="0" fontId="3" fillId="33" borderId="0" xfId="35" applyFont="1" applyFill="1" applyBorder="1" applyAlignment="1" applyProtection="1">
      <alignment horizontal="right" vertical="center"/>
      <protection hidden="1"/>
    </xf>
    <xf numFmtId="0" fontId="3" fillId="0" borderId="0" xfId="35" applyFont="1" applyAlignment="1" applyProtection="1">
      <alignment/>
      <protection hidden="1"/>
    </xf>
    <xf numFmtId="0" fontId="17"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37" fillId="43" borderId="109" xfId="0" applyFont="1" applyFill="1" applyBorder="1" applyAlignment="1" applyProtection="1">
      <alignment horizontal="center" vertical="center" wrapText="1"/>
      <protection hidden="1"/>
    </xf>
    <xf numFmtId="0" fontId="38" fillId="43" borderId="110" xfId="0" applyFont="1" applyFill="1" applyBorder="1" applyAlignment="1" applyProtection="1">
      <alignment horizontal="center" vertical="center" wrapText="1"/>
      <protection hidden="1"/>
    </xf>
    <xf numFmtId="0" fontId="39" fillId="0" borderId="0" xfId="0" applyFont="1" applyBorder="1" applyAlignment="1" applyProtection="1">
      <alignment horizontal="center" vertical="center" wrapText="1"/>
      <protection hidden="1"/>
    </xf>
    <xf numFmtId="0" fontId="3" fillId="33" borderId="111" xfId="35" applyFont="1" applyFill="1" applyBorder="1" applyAlignment="1" applyProtection="1">
      <alignment horizontal="right" vertical="center" wrapText="1"/>
      <protection hidden="1"/>
    </xf>
    <xf numFmtId="0" fontId="3" fillId="33" borderId="0" xfId="35" applyFont="1" applyFill="1" applyBorder="1" applyAlignment="1" applyProtection="1">
      <alignment horizontal="right" vertical="center" wrapText="1"/>
      <protection hidden="1"/>
    </xf>
    <xf numFmtId="0" fontId="17" fillId="0" borderId="0" xfId="0" applyFont="1" applyAlignment="1" applyProtection="1">
      <alignment horizontal="center" vertical="center"/>
      <protection hidden="1"/>
    </xf>
    <xf numFmtId="0" fontId="17" fillId="0" borderId="108" xfId="0" applyFont="1" applyBorder="1" applyAlignment="1" applyProtection="1">
      <alignment horizontal="center" vertical="center"/>
      <protection hidden="1"/>
    </xf>
    <xf numFmtId="0" fontId="21" fillId="43" borderId="109" xfId="0" applyFont="1" applyFill="1" applyBorder="1" applyAlignment="1" applyProtection="1">
      <alignment horizontal="center" vertical="center" wrapText="1"/>
      <protection hidden="1"/>
    </xf>
    <xf numFmtId="0" fontId="37" fillId="43" borderId="110" xfId="0" applyFont="1" applyFill="1" applyBorder="1" applyAlignment="1" applyProtection="1">
      <alignment horizontal="center" vertical="center" wrapText="1"/>
      <protection hidden="1"/>
    </xf>
    <xf numFmtId="0" fontId="39" fillId="0" borderId="0" xfId="0" applyFont="1" applyAlignment="1" applyProtection="1">
      <alignment horizontal="center" vertical="top" wrapText="1"/>
      <protection hidden="1"/>
    </xf>
    <xf numFmtId="0" fontId="12" fillId="46" borderId="112" xfId="52" applyFont="1" applyFill="1" applyBorder="1" applyAlignment="1" applyProtection="1">
      <alignment horizontal="left" vertical="center"/>
      <protection hidden="1"/>
    </xf>
    <xf numFmtId="0" fontId="0" fillId="0" borderId="113" xfId="0" applyBorder="1" applyAlignment="1" applyProtection="1">
      <alignment horizontal="left" vertical="center"/>
      <protection hidden="1"/>
    </xf>
    <xf numFmtId="0" fontId="3" fillId="33" borderId="0" xfId="35" applyFont="1" applyFill="1" applyBorder="1" applyAlignment="1" applyProtection="1">
      <alignment horizontal="left" vertical="center"/>
      <protection hidden="1"/>
    </xf>
    <xf numFmtId="0" fontId="3" fillId="0" borderId="0" xfId="35" applyFont="1" applyAlignment="1" applyProtection="1">
      <alignment horizontal="left" vertical="center"/>
      <protection hidden="1"/>
    </xf>
    <xf numFmtId="0" fontId="3" fillId="33" borderId="0" xfId="35" applyFont="1" applyFill="1" applyAlignment="1" applyProtection="1">
      <alignment horizontal="center" vertical="center"/>
      <protection hidden="1"/>
    </xf>
    <xf numFmtId="0" fontId="12" fillId="43" borderId="109" xfId="0" applyFont="1" applyFill="1" applyBorder="1" applyAlignment="1" applyProtection="1">
      <alignment horizontal="center" vertical="center" wrapText="1"/>
      <protection hidden="1"/>
    </xf>
    <xf numFmtId="0" fontId="13" fillId="43" borderId="110" xfId="0" applyFont="1" applyFill="1" applyBorder="1" applyAlignment="1" applyProtection="1">
      <alignment horizontal="center" vertical="center" wrapText="1"/>
      <protection hidden="1"/>
    </xf>
    <xf numFmtId="0" fontId="39" fillId="0" borderId="0" xfId="0" applyFont="1" applyAlignment="1" applyProtection="1">
      <alignment horizontal="center" vertical="top"/>
      <protection hidden="1"/>
    </xf>
    <xf numFmtId="0" fontId="0" fillId="0" borderId="0" xfId="0" applyAlignment="1" applyProtection="1">
      <alignment shrinkToFit="1"/>
      <protection hidden="1"/>
    </xf>
    <xf numFmtId="0" fontId="3" fillId="33" borderId="0" xfId="35" applyFont="1" applyFill="1" applyAlignment="1" applyProtection="1">
      <alignment horizontal="center" vertical="center" shrinkToFit="1"/>
      <protection hidden="1"/>
    </xf>
    <xf numFmtId="0" fontId="17"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51" fillId="43" borderId="109" xfId="0" applyFont="1" applyFill="1" applyBorder="1" applyAlignment="1" applyProtection="1">
      <alignment horizontal="center" vertical="center" wrapText="1"/>
      <protection hidden="1"/>
    </xf>
    <xf numFmtId="0" fontId="0" fillId="43" borderId="110" xfId="0" applyFill="1" applyBorder="1" applyAlignment="1" applyProtection="1">
      <alignment horizontal="center" vertical="center" wrapText="1"/>
      <protection hidden="1"/>
    </xf>
    <xf numFmtId="0" fontId="52" fillId="0" borderId="0" xfId="0" applyFont="1" applyAlignment="1" applyProtection="1">
      <alignment horizontal="center" vertical="top"/>
      <protection hidden="1"/>
    </xf>
    <xf numFmtId="0" fontId="0" fillId="0" borderId="0" xfId="0" applyAlignment="1" applyProtection="1">
      <alignment vertical="center" shrinkToFit="1"/>
      <protection hidden="1"/>
    </xf>
    <xf numFmtId="0" fontId="3" fillId="33" borderId="114" xfId="35" applyFont="1" applyFill="1" applyBorder="1" applyAlignment="1" applyProtection="1">
      <alignment horizontal="right" vertical="center"/>
      <protection hidden="1"/>
    </xf>
    <xf numFmtId="0" fontId="17"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0" fillId="43" borderId="110" xfId="0" applyFont="1" applyFill="1" applyBorder="1" applyAlignment="1" applyProtection="1">
      <alignment horizontal="center" vertical="center" wrapText="1"/>
      <protection hidden="1"/>
    </xf>
    <xf numFmtId="0" fontId="39" fillId="0" borderId="0" xfId="0" applyFont="1" applyBorder="1" applyAlignment="1" applyProtection="1">
      <alignment horizontal="center" vertical="top"/>
      <protection hidden="1"/>
    </xf>
    <xf numFmtId="0" fontId="40" fillId="0" borderId="0" xfId="0" applyFont="1" applyAlignment="1" applyProtection="1">
      <alignment vertical="top"/>
      <protection hidden="1"/>
    </xf>
    <xf numFmtId="49" fontId="9" fillId="34" borderId="65" xfId="35" applyNumberFormat="1" applyFont="1" applyFill="1" applyBorder="1" applyAlignment="1" applyProtection="1">
      <alignment horizontal="left" vertical="center"/>
      <protection hidden="1"/>
    </xf>
    <xf numFmtId="0" fontId="9" fillId="34" borderId="66" xfId="35" applyFont="1" applyFill="1" applyBorder="1" applyAlignment="1" applyProtection="1">
      <alignment vertical="center"/>
      <protection hidden="1"/>
    </xf>
    <xf numFmtId="0" fontId="9" fillId="34" borderId="67" xfId="35" applyFont="1" applyFill="1" applyBorder="1" applyAlignment="1" applyProtection="1">
      <alignment vertical="center"/>
      <protection hidden="1"/>
    </xf>
    <xf numFmtId="49" fontId="59" fillId="33" borderId="0" xfId="35" applyNumberFormat="1" applyFont="1" applyFill="1" applyBorder="1" applyAlignment="1" applyProtection="1">
      <alignment horizontal="left" vertical="center"/>
      <protection hidden="1"/>
    </xf>
    <xf numFmtId="49" fontId="9" fillId="34" borderId="86" xfId="0" applyNumberFormat="1" applyFont="1" applyFill="1" applyBorder="1" applyAlignment="1" applyProtection="1">
      <alignment horizontal="left" vertical="center" wrapText="1"/>
      <protection hidden="1"/>
    </xf>
    <xf numFmtId="0" fontId="60" fillId="34" borderId="115" xfId="0" applyFont="1" applyFill="1" applyBorder="1" applyAlignment="1" applyProtection="1">
      <alignment horizontal="left" vertical="center" wrapText="1"/>
      <protection hidden="1"/>
    </xf>
    <xf numFmtId="0" fontId="60" fillId="34" borderId="116" xfId="0" applyFont="1" applyFill="1" applyBorder="1" applyAlignment="1" applyProtection="1">
      <alignment vertical="center" wrapText="1"/>
      <protection hidden="1"/>
    </xf>
    <xf numFmtId="0" fontId="0" fillId="0" borderId="117" xfId="55" applyFont="1" applyBorder="1" applyAlignment="1" applyProtection="1">
      <alignment vertical="center" wrapText="1"/>
      <protection hidden="1"/>
    </xf>
    <xf numFmtId="0" fontId="0" fillId="0" borderId="118" xfId="55" applyFont="1" applyBorder="1" applyAlignment="1" applyProtection="1">
      <alignment vertical="center" wrapText="1"/>
      <protection hidden="1"/>
    </xf>
    <xf numFmtId="0" fontId="0" fillId="0" borderId="119" xfId="55" applyFont="1" applyBorder="1" applyAlignment="1" applyProtection="1">
      <alignment vertical="center" wrapText="1"/>
      <protection hidden="1"/>
    </xf>
    <xf numFmtId="0" fontId="0" fillId="0" borderId="120" xfId="55" applyFont="1" applyBorder="1" applyAlignment="1" applyProtection="1">
      <alignment vertical="center" wrapText="1"/>
      <protection hidden="1"/>
    </xf>
    <xf numFmtId="0" fontId="43" fillId="43" borderId="11" xfId="55" applyFont="1" applyFill="1" applyBorder="1" applyAlignment="1" applyProtection="1">
      <alignment horizontal="center" vertical="center" wrapText="1"/>
      <protection hidden="1"/>
    </xf>
    <xf numFmtId="0" fontId="43" fillId="43" borderId="21" xfId="55" applyFont="1" applyFill="1" applyBorder="1" applyAlignment="1" applyProtection="1">
      <alignment horizontal="center" vertical="center" wrapText="1"/>
      <protection hidden="1"/>
    </xf>
    <xf numFmtId="0" fontId="43" fillId="43" borderId="10" xfId="55" applyFont="1" applyFill="1" applyBorder="1" applyAlignment="1" applyProtection="1">
      <alignment horizontal="center" vertical="center" wrapText="1"/>
      <protection hidden="1"/>
    </xf>
    <xf numFmtId="0" fontId="0" fillId="0" borderId="121" xfId="55" applyFont="1" applyBorder="1" applyAlignment="1" applyProtection="1">
      <alignment vertical="center" wrapText="1"/>
      <protection hidden="1"/>
    </xf>
    <xf numFmtId="0" fontId="0" fillId="0" borderId="122" xfId="55" applyFont="1" applyBorder="1" applyAlignment="1" applyProtection="1">
      <alignment vertical="center" wrapText="1"/>
      <protection hidden="1"/>
    </xf>
    <xf numFmtId="0" fontId="31" fillId="34" borderId="11" xfId="55" applyFont="1" applyFill="1" applyBorder="1" applyAlignment="1" applyProtection="1">
      <alignment horizontal="center" vertical="center" wrapText="1"/>
      <protection hidden="1"/>
    </xf>
    <xf numFmtId="0" fontId="0" fillId="34" borderId="10" xfId="0" applyFill="1" applyBorder="1" applyAlignment="1" applyProtection="1">
      <alignment horizontal="center" vertical="center" wrapText="1"/>
      <protection hidden="1"/>
    </xf>
    <xf numFmtId="0" fontId="26" fillId="34" borderId="11" xfId="35" applyFont="1" applyFill="1" applyBorder="1" applyAlignment="1" applyProtection="1">
      <alignment horizontal="center" vertical="center" wrapText="1"/>
      <protection hidden="1"/>
    </xf>
    <xf numFmtId="0" fontId="26" fillId="34" borderId="21" xfId="35" applyFont="1" applyFill="1" applyBorder="1" applyAlignment="1" applyProtection="1">
      <alignment horizontal="center" vertical="center" wrapText="1"/>
      <protection hidden="1"/>
    </xf>
    <xf numFmtId="0" fontId="26" fillId="34" borderId="10" xfId="35" applyFont="1" applyFill="1" applyBorder="1" applyAlignment="1" applyProtection="1">
      <alignment horizontal="center" vertical="center" wrapText="1"/>
      <protection hidden="1"/>
    </xf>
    <xf numFmtId="0" fontId="66" fillId="43" borderId="17" xfId="53" applyFont="1" applyFill="1" applyBorder="1" applyAlignment="1" applyProtection="1">
      <alignment horizontal="center" vertical="center" wrapText="1"/>
      <protection hidden="1"/>
    </xf>
    <xf numFmtId="0" fontId="58" fillId="43" borderId="17" xfId="0" applyFont="1" applyFill="1" applyBorder="1" applyAlignment="1" applyProtection="1">
      <alignment horizontal="center" vertical="center" wrapText="1"/>
      <protection hidden="1"/>
    </xf>
    <xf numFmtId="0" fontId="0"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63" fillId="0" borderId="127" xfId="54" applyFont="1" applyFill="1" applyBorder="1" applyAlignment="1" applyProtection="1">
      <alignment horizontal="left" vertical="center" wrapText="1"/>
      <protection hidden="1"/>
    </xf>
    <xf numFmtId="0" fontId="63" fillId="0" borderId="13" xfId="54" applyFont="1" applyFill="1" applyBorder="1" applyAlignment="1" applyProtection="1">
      <alignment horizontal="left" vertical="center" wrapText="1"/>
      <protection hidden="1"/>
    </xf>
    <xf numFmtId="0" fontId="12" fillId="33" borderId="33" xfId="35" applyFont="1" applyFill="1" applyBorder="1" applyAlignment="1" applyProtection="1">
      <alignment vertical="center"/>
      <protection hidden="1"/>
    </xf>
    <xf numFmtId="0" fontId="31" fillId="0" borderId="127" xfId="55" applyNumberFormat="1" applyFont="1" applyBorder="1" applyAlignment="1" applyProtection="1">
      <alignment vertical="center" wrapText="1"/>
      <protection hidden="1"/>
    </xf>
    <xf numFmtId="0" fontId="31" fillId="0" borderId="78" xfId="55" applyNumberFormat="1" applyFont="1" applyBorder="1" applyAlignment="1" applyProtection="1">
      <alignment vertical="center" wrapText="1"/>
      <protection hidden="1"/>
    </xf>
    <xf numFmtId="0" fontId="31" fillId="0" borderId="128" xfId="55" applyNumberFormat="1" applyFont="1" applyBorder="1" applyAlignment="1" applyProtection="1">
      <alignment vertical="center" wrapText="1"/>
      <protection hidden="1"/>
    </xf>
    <xf numFmtId="0" fontId="62" fillId="33" borderId="129" xfId="55" applyNumberFormat="1" applyFont="1" applyFill="1" applyBorder="1" applyAlignment="1" applyProtection="1">
      <alignment horizontal="center" vertical="center" wrapText="1"/>
      <protection hidden="1"/>
    </xf>
    <xf numFmtId="0" fontId="62" fillId="33" borderId="129" xfId="0" applyFont="1" applyFill="1" applyBorder="1" applyAlignment="1" applyProtection="1">
      <alignment horizontal="center" vertical="center" wrapText="1"/>
      <protection hidden="1"/>
    </xf>
    <xf numFmtId="0" fontId="62" fillId="33" borderId="79" xfId="0" applyFont="1" applyFill="1" applyBorder="1" applyAlignment="1" applyProtection="1">
      <alignment horizontal="center" vertical="center" wrapText="1"/>
      <protection hidden="1"/>
    </xf>
    <xf numFmtId="0" fontId="0" fillId="0" borderId="130" xfId="0" applyFont="1" applyBorder="1" applyAlignment="1" applyProtection="1">
      <alignment vertical="center" wrapText="1"/>
      <protection hidden="1"/>
    </xf>
    <xf numFmtId="0" fontId="0" fillId="0" borderId="130" xfId="0"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 xfId="54" applyFont="1" applyBorder="1" applyAlignment="1" applyProtection="1">
      <alignment vertical="center" wrapText="1"/>
      <protection hidden="1"/>
    </xf>
    <xf numFmtId="0" fontId="8" fillId="0" borderId="13" xfId="54" applyFont="1" applyBorder="1" applyAlignment="1" applyProtection="1">
      <alignment vertical="center" wrapText="1"/>
      <protection hidden="1"/>
    </xf>
    <xf numFmtId="0" fontId="7" fillId="44" borderId="13" xfId="54" applyFont="1" applyFill="1" applyBorder="1" applyAlignment="1" applyProtection="1">
      <alignment horizontal="center" vertical="center"/>
      <protection hidden="1"/>
    </xf>
    <xf numFmtId="0" fontId="0" fillId="0" borderId="127" xfId="54" applyFont="1" applyBorder="1" applyAlignment="1" applyProtection="1">
      <alignment vertical="center" wrapText="1"/>
      <protection hidden="1"/>
    </xf>
    <xf numFmtId="0" fontId="0" fillId="0" borderId="128" xfId="54" applyFont="1" applyBorder="1" applyAlignment="1" applyProtection="1">
      <alignment vertical="center" wrapText="1"/>
      <protection hidden="1"/>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Normal_Sheet2" xfId="53"/>
    <cellStyle name="Obično_GFI-POD ver. 1.0.5" xfId="54"/>
    <cellStyle name="Obično_Knjiga2" xfId="55"/>
    <cellStyle name="Percent" xfId="56"/>
    <cellStyle name="Povezana ćelija"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27">
    <dxf>
      <font>
        <b/>
        <i val="0"/>
        <color indexed="12"/>
      </font>
      <fill>
        <patternFill>
          <bgColor indexed="52"/>
        </patternFill>
      </fill>
    </dxf>
    <dxf>
      <font>
        <b/>
        <i val="0"/>
        <color indexed="9"/>
      </font>
      <fill>
        <patternFill>
          <bgColor indexed="10"/>
        </patternFill>
      </fill>
    </dxf>
    <dxf>
      <font>
        <b/>
        <i val="0"/>
        <color indexed="12"/>
      </font>
      <fill>
        <patternFill>
          <bgColor indexed="52"/>
        </patternFill>
      </fill>
    </dxf>
    <dxf>
      <font>
        <b/>
        <i val="0"/>
        <color indexed="17"/>
      </font>
      <fill>
        <patternFill patternType="none">
          <bgColor indexed="65"/>
        </patternFill>
      </fill>
    </dxf>
    <dxf>
      <font>
        <color indexed="9"/>
      </font>
      <fill>
        <patternFill>
          <bgColor indexed="10"/>
        </patternFill>
      </fill>
    </dxf>
    <dxf>
      <fill>
        <patternFill>
          <bgColor indexed="13"/>
        </patternFill>
      </fill>
    </dxf>
    <dxf>
      <fill>
        <patternFill>
          <bgColor indexed="10"/>
        </patternFill>
      </fill>
    </dxf>
    <dxf>
      <font>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lor indexed="16"/>
      </font>
      <fill>
        <patternFill>
          <bgColor indexed="11"/>
        </patternFill>
      </fill>
    </dxf>
    <dxf>
      <font>
        <color indexed="9"/>
      </font>
      <fill>
        <patternFill>
          <bgColor indexed="10"/>
        </patternFill>
      </fill>
    </dxf>
    <dxf>
      <fill>
        <patternFill>
          <bgColor indexed="13"/>
        </patternFill>
      </fill>
    </dxf>
    <dxf>
      <fill>
        <patternFill>
          <bgColor indexed="10"/>
        </patternFill>
      </fill>
    </dxf>
    <dxf>
      <font>
        <color indexed="10"/>
      </font>
    </dxf>
    <dxf>
      <fill>
        <patternFill>
          <bgColor indexed="13"/>
        </patternFill>
      </fill>
      <border>
        <left style="thin">
          <color indexed="10"/>
        </left>
        <right style="thin">
          <color indexed="10"/>
        </right>
        <top style="thin">
          <color indexed="10"/>
        </top>
        <bottom style="thin">
          <color indexed="10"/>
        </bottom>
      </border>
    </dxf>
    <dxf>
      <font>
        <color indexed="9"/>
      </font>
      <fill>
        <patternFill>
          <bgColor indexed="10"/>
        </patternFill>
      </fill>
    </dxf>
    <dxf>
      <fill>
        <patternFill>
          <bgColor indexed="13"/>
        </patternFill>
      </fill>
    </dxf>
    <dxf>
      <font>
        <b/>
        <i val="0"/>
        <color indexed="33"/>
      </font>
      <fill>
        <patternFill patternType="none">
          <bgColor indexed="65"/>
        </patternFill>
      </fill>
      <border>
        <left/>
        <right/>
        <top/>
        <bottom/>
      </border>
    </dxf>
    <dxf>
      <font>
        <color indexed="23"/>
      </font>
      <fill>
        <patternFill patternType="solid">
          <bgColor indexed="9"/>
        </patternFill>
      </fill>
      <border>
        <left/>
        <right/>
        <top/>
        <bottom/>
      </border>
    </dxf>
    <dxf>
      <font>
        <b/>
        <i val="0"/>
        <color indexed="9"/>
      </font>
      <fill>
        <patternFill>
          <bgColor indexed="10"/>
        </patternFill>
      </fill>
    </dxf>
    <dxf>
      <fill>
        <patternFill>
          <bgColor rgb="FFFFFF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brasci-2018-12_v%205.0.6%20PR-RAS++++gre&#353;k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kriveni"/>
      <sheetName val="Upute"/>
      <sheetName val="RefStr"/>
      <sheetName val="PRRAS"/>
      <sheetName val="Bil"/>
      <sheetName val="RasF"/>
      <sheetName val="PVRIO"/>
      <sheetName val="Obv"/>
      <sheetName val="Kont"/>
      <sheetName val="Sifre"/>
      <sheetName val="Prom"/>
    </sheetNames>
    <sheetDataSet>
      <sheetData sheetId="0">
        <row r="2">
          <cell r="C2">
            <v>5515604</v>
          </cell>
          <cell r="D2">
            <v>5948161</v>
          </cell>
          <cell r="E2">
            <v>17411.926</v>
          </cell>
          <cell r="F2">
            <v>0</v>
          </cell>
        </row>
        <row r="3">
          <cell r="C3">
            <v>0</v>
          </cell>
          <cell r="D3">
            <v>0</v>
          </cell>
          <cell r="E3">
            <v>0</v>
          </cell>
          <cell r="F3">
            <v>0</v>
          </cell>
          <cell r="G3">
            <v>0</v>
          </cell>
          <cell r="H3">
            <v>0</v>
          </cell>
        </row>
        <row r="4">
          <cell r="C4">
            <v>0</v>
          </cell>
          <cell r="D4">
            <v>0</v>
          </cell>
          <cell r="E4">
            <v>0</v>
          </cell>
          <cell r="F4">
            <v>0</v>
          </cell>
          <cell r="G4">
            <v>0</v>
          </cell>
          <cell r="H4">
            <v>0</v>
          </cell>
        </row>
        <row r="5">
          <cell r="C5">
            <v>0</v>
          </cell>
          <cell r="D5">
            <v>0</v>
          </cell>
          <cell r="E5">
            <v>0</v>
          </cell>
          <cell r="F5">
            <v>0</v>
          </cell>
          <cell r="G5">
            <v>0</v>
          </cell>
          <cell r="H5">
            <v>0</v>
          </cell>
        </row>
        <row r="6">
          <cell r="C6">
            <v>0</v>
          </cell>
          <cell r="D6">
            <v>0</v>
          </cell>
          <cell r="E6">
            <v>0</v>
          </cell>
          <cell r="F6">
            <v>0</v>
          </cell>
          <cell r="G6">
            <v>0</v>
          </cell>
          <cell r="H6">
            <v>0</v>
          </cell>
        </row>
        <row r="7">
          <cell r="C7">
            <v>0</v>
          </cell>
          <cell r="D7">
            <v>0</v>
          </cell>
          <cell r="E7">
            <v>0</v>
          </cell>
          <cell r="F7">
            <v>0</v>
          </cell>
          <cell r="G7">
            <v>0</v>
          </cell>
          <cell r="H7">
            <v>0</v>
          </cell>
        </row>
        <row r="8">
          <cell r="C8">
            <v>0</v>
          </cell>
          <cell r="D8">
            <v>0</v>
          </cell>
          <cell r="E8">
            <v>0</v>
          </cell>
          <cell r="F8">
            <v>0</v>
          </cell>
          <cell r="G8">
            <v>0</v>
          </cell>
          <cell r="H8">
            <v>0</v>
          </cell>
        </row>
        <row r="9">
          <cell r="C9">
            <v>0</v>
          </cell>
          <cell r="D9">
            <v>0</v>
          </cell>
          <cell r="E9">
            <v>0</v>
          </cell>
          <cell r="F9">
            <v>0</v>
          </cell>
          <cell r="G9">
            <v>0</v>
          </cell>
          <cell r="H9">
            <v>0</v>
          </cell>
        </row>
        <row r="10">
          <cell r="C10">
            <v>0</v>
          </cell>
          <cell r="D10">
            <v>0</v>
          </cell>
          <cell r="E10">
            <v>0</v>
          </cell>
          <cell r="F10">
            <v>0</v>
          </cell>
          <cell r="G10">
            <v>0</v>
          </cell>
          <cell r="H10">
            <v>0</v>
          </cell>
        </row>
        <row r="11">
          <cell r="C11">
            <v>0</v>
          </cell>
          <cell r="D11">
            <v>0</v>
          </cell>
          <cell r="E11">
            <v>0</v>
          </cell>
          <cell r="F11">
            <v>0</v>
          </cell>
          <cell r="G11">
            <v>0</v>
          </cell>
          <cell r="H11">
            <v>0</v>
          </cell>
        </row>
        <row r="12">
          <cell r="C12">
            <v>0</v>
          </cell>
          <cell r="D12">
            <v>0</v>
          </cell>
          <cell r="E12">
            <v>0</v>
          </cell>
          <cell r="F12">
            <v>0</v>
          </cell>
          <cell r="G12">
            <v>0</v>
          </cell>
          <cell r="H12">
            <v>0</v>
          </cell>
        </row>
        <row r="13">
          <cell r="C13">
            <v>0</v>
          </cell>
          <cell r="D13">
            <v>0</v>
          </cell>
          <cell r="E13">
            <v>0</v>
          </cell>
          <cell r="F13">
            <v>0</v>
          </cell>
          <cell r="G13">
            <v>0</v>
          </cell>
          <cell r="H13">
            <v>0</v>
          </cell>
        </row>
        <row r="14">
          <cell r="C14">
            <v>0</v>
          </cell>
          <cell r="D14">
            <v>0</v>
          </cell>
          <cell r="E14">
            <v>0</v>
          </cell>
          <cell r="F14">
            <v>0</v>
          </cell>
          <cell r="G14">
            <v>0</v>
          </cell>
          <cell r="H14">
            <v>0</v>
          </cell>
        </row>
        <row r="15">
          <cell r="C15">
            <v>0</v>
          </cell>
          <cell r="D15">
            <v>0</v>
          </cell>
          <cell r="E15">
            <v>0</v>
          </cell>
          <cell r="F15">
            <v>0</v>
          </cell>
          <cell r="G15">
            <v>0</v>
          </cell>
          <cell r="H15">
            <v>0</v>
          </cell>
        </row>
        <row r="16">
          <cell r="C16">
            <v>0</v>
          </cell>
          <cell r="D16">
            <v>0</v>
          </cell>
          <cell r="E16">
            <v>0</v>
          </cell>
          <cell r="F16">
            <v>0</v>
          </cell>
          <cell r="G16">
            <v>0</v>
          </cell>
          <cell r="H16">
            <v>0</v>
          </cell>
        </row>
        <row r="17">
          <cell r="C17">
            <v>0</v>
          </cell>
          <cell r="D17">
            <v>0</v>
          </cell>
          <cell r="E17">
            <v>0</v>
          </cell>
          <cell r="F17">
            <v>0</v>
          </cell>
          <cell r="G17">
            <v>0</v>
          </cell>
          <cell r="H17">
            <v>0</v>
          </cell>
        </row>
        <row r="18">
          <cell r="C18">
            <v>0</v>
          </cell>
          <cell r="D18">
            <v>0</v>
          </cell>
          <cell r="E18">
            <v>0</v>
          </cell>
          <cell r="F18">
            <v>0</v>
          </cell>
          <cell r="G18">
            <v>0</v>
          </cell>
          <cell r="H18">
            <v>0</v>
          </cell>
        </row>
        <row r="19">
          <cell r="C19">
            <v>0</v>
          </cell>
          <cell r="D19">
            <v>0</v>
          </cell>
          <cell r="E19">
            <v>0</v>
          </cell>
          <cell r="F19">
            <v>0</v>
          </cell>
          <cell r="G19">
            <v>0</v>
          </cell>
          <cell r="H19">
            <v>0</v>
          </cell>
        </row>
        <row r="20">
          <cell r="C20">
            <v>0</v>
          </cell>
          <cell r="D20">
            <v>0</v>
          </cell>
          <cell r="E20">
            <v>0</v>
          </cell>
          <cell r="F20">
            <v>0</v>
          </cell>
          <cell r="G20">
            <v>0</v>
          </cell>
          <cell r="H20">
            <v>0</v>
          </cell>
        </row>
        <row r="21">
          <cell r="C21">
            <v>0</v>
          </cell>
          <cell r="D21">
            <v>0</v>
          </cell>
          <cell r="E21">
            <v>0</v>
          </cell>
          <cell r="F21">
            <v>0</v>
          </cell>
          <cell r="G21">
            <v>0</v>
          </cell>
          <cell r="H21">
            <v>0</v>
          </cell>
        </row>
        <row r="22">
          <cell r="C22">
            <v>0</v>
          </cell>
          <cell r="D22">
            <v>0</v>
          </cell>
          <cell r="E22">
            <v>0</v>
          </cell>
          <cell r="F22">
            <v>0</v>
          </cell>
          <cell r="G22">
            <v>0</v>
          </cell>
          <cell r="H22">
            <v>0</v>
          </cell>
        </row>
        <row r="23">
          <cell r="C23">
            <v>0</v>
          </cell>
          <cell r="D23">
            <v>0</v>
          </cell>
          <cell r="E23">
            <v>0</v>
          </cell>
          <cell r="F23">
            <v>0</v>
          </cell>
          <cell r="G23">
            <v>0</v>
          </cell>
          <cell r="H23">
            <v>0</v>
          </cell>
        </row>
        <row r="24">
          <cell r="C24">
            <v>0</v>
          </cell>
          <cell r="D24">
            <v>0</v>
          </cell>
          <cell r="E24">
            <v>0</v>
          </cell>
          <cell r="F24">
            <v>0</v>
          </cell>
          <cell r="G24">
            <v>0</v>
          </cell>
          <cell r="H24">
            <v>0</v>
          </cell>
        </row>
        <row r="25">
          <cell r="C25">
            <v>0</v>
          </cell>
          <cell r="D25">
            <v>0</v>
          </cell>
          <cell r="E25">
            <v>0</v>
          </cell>
          <cell r="F25">
            <v>0</v>
          </cell>
          <cell r="G25">
            <v>0</v>
          </cell>
          <cell r="H25">
            <v>0</v>
          </cell>
        </row>
        <row r="26">
          <cell r="C26">
            <v>0</v>
          </cell>
          <cell r="D26">
            <v>0</v>
          </cell>
          <cell r="E26">
            <v>0</v>
          </cell>
          <cell r="F26">
            <v>0</v>
          </cell>
          <cell r="G26">
            <v>0</v>
          </cell>
          <cell r="H26">
            <v>0</v>
          </cell>
        </row>
        <row r="27">
          <cell r="C27">
            <v>0</v>
          </cell>
          <cell r="D27">
            <v>0</v>
          </cell>
          <cell r="E27">
            <v>0</v>
          </cell>
          <cell r="F27">
            <v>0</v>
          </cell>
          <cell r="G27">
            <v>0</v>
          </cell>
          <cell r="H27">
            <v>0</v>
          </cell>
        </row>
        <row r="28">
          <cell r="C28">
            <v>0</v>
          </cell>
          <cell r="D28">
            <v>0</v>
          </cell>
          <cell r="E28">
            <v>0</v>
          </cell>
          <cell r="F28">
            <v>0</v>
          </cell>
          <cell r="G28">
            <v>0</v>
          </cell>
          <cell r="H28">
            <v>0</v>
          </cell>
          <cell r="L28">
            <v>111372144.824</v>
          </cell>
        </row>
        <row r="29">
          <cell r="C29">
            <v>0</v>
          </cell>
          <cell r="D29">
            <v>0</v>
          </cell>
          <cell r="E29">
            <v>0</v>
          </cell>
          <cell r="F29">
            <v>0</v>
          </cell>
          <cell r="G29">
            <v>0</v>
          </cell>
          <cell r="H29">
            <v>0</v>
          </cell>
        </row>
        <row r="30">
          <cell r="C30">
            <v>0</v>
          </cell>
          <cell r="D30">
            <v>0</v>
          </cell>
          <cell r="E30">
            <v>0</v>
          </cell>
          <cell r="F30">
            <v>0</v>
          </cell>
          <cell r="G30">
            <v>0</v>
          </cell>
          <cell r="H30">
            <v>0</v>
          </cell>
        </row>
        <row r="31">
          <cell r="C31">
            <v>0</v>
          </cell>
          <cell r="D31">
            <v>0</v>
          </cell>
          <cell r="E31">
            <v>0</v>
          </cell>
          <cell r="F31">
            <v>0</v>
          </cell>
          <cell r="G31">
            <v>0</v>
          </cell>
          <cell r="H31">
            <v>0</v>
          </cell>
          <cell r="K31" t="str">
            <v>506</v>
          </cell>
        </row>
        <row r="32">
          <cell r="C32">
            <v>0</v>
          </cell>
          <cell r="D32">
            <v>0</v>
          </cell>
          <cell r="E32">
            <v>0</v>
          </cell>
          <cell r="F32">
            <v>0</v>
          </cell>
          <cell r="G32">
            <v>0</v>
          </cell>
          <cell r="H32">
            <v>0</v>
          </cell>
        </row>
        <row r="33">
          <cell r="C33">
            <v>0</v>
          </cell>
          <cell r="D33">
            <v>0</v>
          </cell>
          <cell r="E33">
            <v>0</v>
          </cell>
          <cell r="F33">
            <v>0</v>
          </cell>
          <cell r="G33">
            <v>0</v>
          </cell>
          <cell r="H33">
            <v>0</v>
          </cell>
        </row>
        <row r="34">
          <cell r="C34">
            <v>0</v>
          </cell>
          <cell r="D34">
            <v>0</v>
          </cell>
          <cell r="E34">
            <v>0</v>
          </cell>
          <cell r="F34">
            <v>0</v>
          </cell>
          <cell r="G34">
            <v>0</v>
          </cell>
          <cell r="H34">
            <v>0</v>
          </cell>
        </row>
        <row r="35">
          <cell r="C35">
            <v>0</v>
          </cell>
          <cell r="D35">
            <v>0</v>
          </cell>
          <cell r="E35">
            <v>0</v>
          </cell>
          <cell r="F35">
            <v>0</v>
          </cell>
          <cell r="G35">
            <v>0</v>
          </cell>
          <cell r="H35">
            <v>0</v>
          </cell>
        </row>
        <row r="36">
          <cell r="C36">
            <v>0</v>
          </cell>
          <cell r="D36">
            <v>0</v>
          </cell>
          <cell r="E36">
            <v>0</v>
          </cell>
          <cell r="F36">
            <v>0</v>
          </cell>
          <cell r="G36">
            <v>0</v>
          </cell>
          <cell r="H36">
            <v>0</v>
          </cell>
        </row>
        <row r="37">
          <cell r="C37">
            <v>0</v>
          </cell>
          <cell r="D37">
            <v>0</v>
          </cell>
          <cell r="E37">
            <v>0</v>
          </cell>
          <cell r="F37">
            <v>0</v>
          </cell>
          <cell r="G37">
            <v>0</v>
          </cell>
          <cell r="H37">
            <v>0</v>
          </cell>
        </row>
        <row r="38">
          <cell r="C38">
            <v>0</v>
          </cell>
          <cell r="D38">
            <v>0</v>
          </cell>
          <cell r="E38">
            <v>0</v>
          </cell>
          <cell r="F38">
            <v>0</v>
          </cell>
          <cell r="G38">
            <v>0</v>
          </cell>
          <cell r="H38">
            <v>0</v>
          </cell>
        </row>
        <row r="39">
          <cell r="C39">
            <v>0</v>
          </cell>
          <cell r="D39">
            <v>0</v>
          </cell>
          <cell r="E39">
            <v>0</v>
          </cell>
          <cell r="F39">
            <v>0</v>
          </cell>
          <cell r="G39">
            <v>0</v>
          </cell>
          <cell r="H39">
            <v>0</v>
          </cell>
        </row>
        <row r="40">
          <cell r="C40">
            <v>0</v>
          </cell>
          <cell r="D40">
            <v>0</v>
          </cell>
          <cell r="E40">
            <v>0</v>
          </cell>
          <cell r="F40">
            <v>0</v>
          </cell>
          <cell r="G40">
            <v>0</v>
          </cell>
          <cell r="H40">
            <v>0</v>
          </cell>
        </row>
        <row r="41">
          <cell r="C41">
            <v>0</v>
          </cell>
          <cell r="D41">
            <v>0</v>
          </cell>
          <cell r="E41">
            <v>0</v>
          </cell>
          <cell r="F41">
            <v>0</v>
          </cell>
          <cell r="G41">
            <v>0</v>
          </cell>
          <cell r="H41">
            <v>0</v>
          </cell>
        </row>
        <row r="42">
          <cell r="C42">
            <v>0</v>
          </cell>
          <cell r="D42">
            <v>0</v>
          </cell>
          <cell r="E42">
            <v>0</v>
          </cell>
          <cell r="F42">
            <v>0</v>
          </cell>
          <cell r="G42">
            <v>0</v>
          </cell>
          <cell r="H42">
            <v>0</v>
          </cell>
        </row>
        <row r="43">
          <cell r="C43">
            <v>0</v>
          </cell>
          <cell r="D43">
            <v>0</v>
          </cell>
          <cell r="E43">
            <v>0</v>
          </cell>
          <cell r="F43">
            <v>0</v>
          </cell>
          <cell r="G43">
            <v>0</v>
          </cell>
          <cell r="H43">
            <v>0</v>
          </cell>
        </row>
        <row r="44">
          <cell r="C44">
            <v>0</v>
          </cell>
          <cell r="D44">
            <v>0</v>
          </cell>
          <cell r="E44">
            <v>0</v>
          </cell>
          <cell r="F44">
            <v>0</v>
          </cell>
          <cell r="G44">
            <v>0</v>
          </cell>
          <cell r="H44">
            <v>0</v>
          </cell>
        </row>
        <row r="45">
          <cell r="C45">
            <v>0</v>
          </cell>
          <cell r="D45">
            <v>0</v>
          </cell>
          <cell r="E45">
            <v>0</v>
          </cell>
          <cell r="F45">
            <v>0</v>
          </cell>
          <cell r="G45">
            <v>0</v>
          </cell>
          <cell r="H45">
            <v>0</v>
          </cell>
        </row>
        <row r="46">
          <cell r="C46">
            <v>4789518</v>
          </cell>
          <cell r="D46">
            <v>5275359</v>
          </cell>
          <cell r="E46">
            <v>0</v>
          </cell>
          <cell r="F46">
            <v>0</v>
          </cell>
          <cell r="G46">
            <v>690310.62</v>
          </cell>
          <cell r="H46">
            <v>0</v>
          </cell>
        </row>
        <row r="47">
          <cell r="C47">
            <v>0</v>
          </cell>
          <cell r="D47">
            <v>0</v>
          </cell>
          <cell r="E47">
            <v>0</v>
          </cell>
          <cell r="F47">
            <v>0</v>
          </cell>
          <cell r="G47">
            <v>0</v>
          </cell>
          <cell r="H47">
            <v>0</v>
          </cell>
        </row>
        <row r="48">
          <cell r="C48">
            <v>0</v>
          </cell>
          <cell r="D48">
            <v>0</v>
          </cell>
          <cell r="E48">
            <v>0</v>
          </cell>
          <cell r="F48">
            <v>0</v>
          </cell>
          <cell r="G48">
            <v>0</v>
          </cell>
          <cell r="H48">
            <v>0</v>
          </cell>
        </row>
        <row r="49">
          <cell r="C49">
            <v>0</v>
          </cell>
          <cell r="D49">
            <v>0</v>
          </cell>
          <cell r="E49">
            <v>0</v>
          </cell>
          <cell r="F49">
            <v>0</v>
          </cell>
          <cell r="G49">
            <v>0</v>
          </cell>
          <cell r="H49">
            <v>0</v>
          </cell>
        </row>
        <row r="50">
          <cell r="C50">
            <v>0</v>
          </cell>
          <cell r="D50">
            <v>0</v>
          </cell>
          <cell r="E50">
            <v>0</v>
          </cell>
          <cell r="F50">
            <v>0</v>
          </cell>
          <cell r="G50">
            <v>0</v>
          </cell>
          <cell r="H50">
            <v>0</v>
          </cell>
        </row>
        <row r="51">
          <cell r="C51">
            <v>0</v>
          </cell>
          <cell r="D51">
            <v>0</v>
          </cell>
          <cell r="E51">
            <v>0</v>
          </cell>
          <cell r="F51">
            <v>0</v>
          </cell>
          <cell r="G51">
            <v>0</v>
          </cell>
          <cell r="H51">
            <v>0</v>
          </cell>
        </row>
        <row r="52">
          <cell r="C52">
            <v>0</v>
          </cell>
          <cell r="D52">
            <v>0</v>
          </cell>
          <cell r="E52">
            <v>0</v>
          </cell>
          <cell r="F52">
            <v>0</v>
          </cell>
          <cell r="G52">
            <v>0</v>
          </cell>
          <cell r="H52">
            <v>0</v>
          </cell>
        </row>
        <row r="53">
          <cell r="C53">
            <v>0</v>
          </cell>
          <cell r="D53">
            <v>0</v>
          </cell>
          <cell r="E53">
            <v>0</v>
          </cell>
          <cell r="F53">
            <v>0</v>
          </cell>
          <cell r="G53">
            <v>0</v>
          </cell>
          <cell r="H53">
            <v>0</v>
          </cell>
        </row>
        <row r="54">
          <cell r="C54">
            <v>0</v>
          </cell>
          <cell r="D54">
            <v>0</v>
          </cell>
          <cell r="E54">
            <v>0</v>
          </cell>
          <cell r="F54">
            <v>0</v>
          </cell>
          <cell r="G54">
            <v>0</v>
          </cell>
          <cell r="H54">
            <v>0</v>
          </cell>
        </row>
        <row r="55">
          <cell r="C55">
            <v>0</v>
          </cell>
          <cell r="D55">
            <v>0</v>
          </cell>
          <cell r="E55">
            <v>0</v>
          </cell>
          <cell r="F55">
            <v>0</v>
          </cell>
          <cell r="G55">
            <v>0</v>
          </cell>
          <cell r="H55">
            <v>0</v>
          </cell>
        </row>
        <row r="56">
          <cell r="C56">
            <v>0</v>
          </cell>
          <cell r="D56">
            <v>0</v>
          </cell>
          <cell r="E56">
            <v>0</v>
          </cell>
          <cell r="F56">
            <v>0</v>
          </cell>
          <cell r="G56">
            <v>0</v>
          </cell>
          <cell r="H56">
            <v>0</v>
          </cell>
        </row>
        <row r="57">
          <cell r="C57">
            <v>0</v>
          </cell>
          <cell r="D57">
            <v>0</v>
          </cell>
          <cell r="E57">
            <v>0</v>
          </cell>
          <cell r="F57">
            <v>0</v>
          </cell>
          <cell r="G57">
            <v>0</v>
          </cell>
          <cell r="H57">
            <v>0</v>
          </cell>
        </row>
        <row r="58">
          <cell r="C58">
            <v>7058</v>
          </cell>
          <cell r="D58">
            <v>20297</v>
          </cell>
          <cell r="E58">
            <v>0</v>
          </cell>
          <cell r="F58">
            <v>0</v>
          </cell>
          <cell r="G58">
            <v>2716.164</v>
          </cell>
          <cell r="H58">
            <v>0</v>
          </cell>
        </row>
        <row r="59">
          <cell r="C59">
            <v>7058</v>
          </cell>
          <cell r="D59">
            <v>20297</v>
          </cell>
          <cell r="E59">
            <v>0</v>
          </cell>
          <cell r="F59">
            <v>0</v>
          </cell>
          <cell r="G59">
            <v>2763.8160000000003</v>
          </cell>
          <cell r="H59">
            <v>0</v>
          </cell>
        </row>
        <row r="60">
          <cell r="C60">
            <v>0</v>
          </cell>
          <cell r="D60">
            <v>0</v>
          </cell>
          <cell r="E60">
            <v>0</v>
          </cell>
          <cell r="F60">
            <v>0</v>
          </cell>
          <cell r="G60">
            <v>0</v>
          </cell>
          <cell r="H60">
            <v>0</v>
          </cell>
        </row>
        <row r="61">
          <cell r="C61">
            <v>0</v>
          </cell>
          <cell r="D61">
            <v>0</v>
          </cell>
          <cell r="E61">
            <v>0</v>
          </cell>
          <cell r="F61">
            <v>0</v>
          </cell>
          <cell r="G61">
            <v>0</v>
          </cell>
          <cell r="H61">
            <v>0</v>
          </cell>
        </row>
        <row r="62">
          <cell r="C62">
            <v>0</v>
          </cell>
          <cell r="D62">
            <v>0</v>
          </cell>
          <cell r="E62">
            <v>0</v>
          </cell>
          <cell r="F62">
            <v>0</v>
          </cell>
          <cell r="G62">
            <v>0</v>
          </cell>
          <cell r="H62">
            <v>0</v>
          </cell>
        </row>
        <row r="63">
          <cell r="C63">
            <v>0</v>
          </cell>
          <cell r="D63">
            <v>0</v>
          </cell>
          <cell r="E63">
            <v>0</v>
          </cell>
          <cell r="F63">
            <v>0</v>
          </cell>
          <cell r="G63">
            <v>0</v>
          </cell>
          <cell r="H63">
            <v>0</v>
          </cell>
        </row>
        <row r="64">
          <cell r="C64">
            <v>4772294</v>
          </cell>
          <cell r="D64">
            <v>5090493</v>
          </cell>
          <cell r="E64">
            <v>0</v>
          </cell>
          <cell r="F64">
            <v>0</v>
          </cell>
          <cell r="G64">
            <v>942056.64</v>
          </cell>
          <cell r="H64">
            <v>0</v>
          </cell>
        </row>
        <row r="65">
          <cell r="C65">
            <v>4772294</v>
          </cell>
          <cell r="D65">
            <v>5090493</v>
          </cell>
          <cell r="E65">
            <v>0</v>
          </cell>
          <cell r="F65">
            <v>0</v>
          </cell>
          <cell r="G65">
            <v>957009.92</v>
          </cell>
          <cell r="H65">
            <v>0</v>
          </cell>
        </row>
        <row r="66">
          <cell r="C66">
            <v>0</v>
          </cell>
          <cell r="D66">
            <v>0</v>
          </cell>
          <cell r="E66">
            <v>0</v>
          </cell>
          <cell r="F66">
            <v>0</v>
          </cell>
          <cell r="G66">
            <v>0</v>
          </cell>
          <cell r="H66">
            <v>0</v>
          </cell>
        </row>
        <row r="67">
          <cell r="C67">
            <v>10166</v>
          </cell>
          <cell r="D67">
            <v>142002</v>
          </cell>
          <cell r="E67">
            <v>0</v>
          </cell>
          <cell r="F67">
            <v>0</v>
          </cell>
          <cell r="G67">
            <v>19415.22</v>
          </cell>
          <cell r="H67">
            <v>0</v>
          </cell>
        </row>
        <row r="68">
          <cell r="C68">
            <v>10166</v>
          </cell>
          <cell r="D68">
            <v>142002</v>
          </cell>
          <cell r="E68">
            <v>0</v>
          </cell>
          <cell r="F68">
            <v>0</v>
          </cell>
          <cell r="G68">
            <v>19709.39</v>
          </cell>
          <cell r="H68">
            <v>0</v>
          </cell>
        </row>
        <row r="69">
          <cell r="C69">
            <v>0</v>
          </cell>
          <cell r="D69">
            <v>0</v>
          </cell>
          <cell r="E69">
            <v>0</v>
          </cell>
          <cell r="F69">
            <v>0</v>
          </cell>
          <cell r="G69">
            <v>0</v>
          </cell>
          <cell r="H69">
            <v>0</v>
          </cell>
        </row>
        <row r="70">
          <cell r="C70">
            <v>0</v>
          </cell>
          <cell r="D70">
            <v>22567</v>
          </cell>
          <cell r="E70">
            <v>0</v>
          </cell>
          <cell r="F70">
            <v>0</v>
          </cell>
          <cell r="G70">
            <v>3114.246</v>
          </cell>
          <cell r="H70">
            <v>0</v>
          </cell>
        </row>
        <row r="71">
          <cell r="C71">
            <v>0</v>
          </cell>
          <cell r="D71">
            <v>0</v>
          </cell>
          <cell r="E71">
            <v>0</v>
          </cell>
          <cell r="F71">
            <v>0</v>
          </cell>
          <cell r="G71">
            <v>0</v>
          </cell>
          <cell r="H71">
            <v>0</v>
          </cell>
        </row>
        <row r="72">
          <cell r="C72">
            <v>0</v>
          </cell>
          <cell r="D72">
            <v>0</v>
          </cell>
          <cell r="E72">
            <v>0</v>
          </cell>
          <cell r="F72">
            <v>0</v>
          </cell>
          <cell r="G72">
            <v>0</v>
          </cell>
          <cell r="H72">
            <v>0</v>
          </cell>
        </row>
        <row r="73">
          <cell r="C73">
            <v>0</v>
          </cell>
          <cell r="D73">
            <v>22567</v>
          </cell>
          <cell r="E73">
            <v>0</v>
          </cell>
          <cell r="F73">
            <v>0</v>
          </cell>
          <cell r="G73">
            <v>3249.6479999999997</v>
          </cell>
          <cell r="H73">
            <v>0</v>
          </cell>
        </row>
        <row r="74">
          <cell r="C74">
            <v>0</v>
          </cell>
          <cell r="D74">
            <v>0</v>
          </cell>
          <cell r="E74">
            <v>0</v>
          </cell>
          <cell r="F74">
            <v>0</v>
          </cell>
          <cell r="G74">
            <v>0</v>
          </cell>
          <cell r="H74">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1">
          <cell r="C81">
            <v>0</v>
          </cell>
          <cell r="D81">
            <v>0</v>
          </cell>
          <cell r="E81">
            <v>0</v>
          </cell>
          <cell r="F81">
            <v>0</v>
          </cell>
          <cell r="G81">
            <v>0</v>
          </cell>
          <cell r="H81">
            <v>0</v>
          </cell>
        </row>
        <row r="82">
          <cell r="C82">
            <v>0</v>
          </cell>
          <cell r="D82">
            <v>0</v>
          </cell>
          <cell r="E82">
            <v>0</v>
          </cell>
          <cell r="F82">
            <v>0</v>
          </cell>
          <cell r="G82">
            <v>0</v>
          </cell>
          <cell r="H82">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row r="92">
          <cell r="C92">
            <v>0</v>
          </cell>
          <cell r="D92">
            <v>0</v>
          </cell>
          <cell r="E92">
            <v>0</v>
          </cell>
          <cell r="F92">
            <v>0</v>
          </cell>
          <cell r="G92">
            <v>0</v>
          </cell>
          <cell r="H92">
            <v>0</v>
          </cell>
        </row>
        <row r="93">
          <cell r="C93">
            <v>0</v>
          </cell>
          <cell r="D93">
            <v>0</v>
          </cell>
          <cell r="E93">
            <v>0</v>
          </cell>
          <cell r="F93">
            <v>0</v>
          </cell>
          <cell r="G93">
            <v>0</v>
          </cell>
          <cell r="H93">
            <v>0</v>
          </cell>
        </row>
        <row r="94">
          <cell r="C94">
            <v>0</v>
          </cell>
          <cell r="D94">
            <v>0</v>
          </cell>
          <cell r="E94">
            <v>0</v>
          </cell>
          <cell r="F94">
            <v>0</v>
          </cell>
          <cell r="G94">
            <v>0</v>
          </cell>
          <cell r="H94">
            <v>0</v>
          </cell>
        </row>
        <row r="95">
          <cell r="C95">
            <v>0</v>
          </cell>
          <cell r="D95">
            <v>0</v>
          </cell>
          <cell r="E95">
            <v>0</v>
          </cell>
          <cell r="F95">
            <v>0</v>
          </cell>
          <cell r="G95">
            <v>0</v>
          </cell>
          <cell r="H95">
            <v>0</v>
          </cell>
        </row>
        <row r="96">
          <cell r="C96">
            <v>0</v>
          </cell>
          <cell r="D96">
            <v>0</v>
          </cell>
          <cell r="E96">
            <v>0</v>
          </cell>
          <cell r="F96">
            <v>0</v>
          </cell>
          <cell r="G96">
            <v>0</v>
          </cell>
          <cell r="H96">
            <v>0</v>
          </cell>
        </row>
        <row r="97">
          <cell r="C97">
            <v>0</v>
          </cell>
          <cell r="D97">
            <v>0</v>
          </cell>
          <cell r="E97">
            <v>0</v>
          </cell>
          <cell r="F97">
            <v>0</v>
          </cell>
          <cell r="G97">
            <v>0</v>
          </cell>
          <cell r="H97">
            <v>0</v>
          </cell>
        </row>
        <row r="98">
          <cell r="C98">
            <v>0</v>
          </cell>
          <cell r="D98">
            <v>0</v>
          </cell>
          <cell r="E98">
            <v>0</v>
          </cell>
          <cell r="F98">
            <v>0</v>
          </cell>
          <cell r="G98">
            <v>0</v>
          </cell>
          <cell r="H98">
            <v>0</v>
          </cell>
        </row>
        <row r="99">
          <cell r="C99">
            <v>0</v>
          </cell>
          <cell r="D99">
            <v>0</v>
          </cell>
          <cell r="E99">
            <v>0</v>
          </cell>
          <cell r="F99">
            <v>0</v>
          </cell>
          <cell r="G99">
            <v>0</v>
          </cell>
          <cell r="H99">
            <v>0</v>
          </cell>
        </row>
        <row r="100">
          <cell r="C100">
            <v>0</v>
          </cell>
          <cell r="D100">
            <v>0</v>
          </cell>
          <cell r="E100">
            <v>0</v>
          </cell>
          <cell r="F100">
            <v>0</v>
          </cell>
          <cell r="G100">
            <v>0</v>
          </cell>
          <cell r="H100">
            <v>0</v>
          </cell>
        </row>
        <row r="101">
          <cell r="C101">
            <v>0</v>
          </cell>
          <cell r="D101">
            <v>0</v>
          </cell>
          <cell r="E101">
            <v>0</v>
          </cell>
          <cell r="F101">
            <v>0</v>
          </cell>
          <cell r="G101">
            <v>0</v>
          </cell>
          <cell r="H101">
            <v>0</v>
          </cell>
        </row>
        <row r="102">
          <cell r="C102">
            <v>0</v>
          </cell>
          <cell r="D102">
            <v>0</v>
          </cell>
          <cell r="E102">
            <v>0</v>
          </cell>
          <cell r="F102">
            <v>0</v>
          </cell>
          <cell r="G102">
            <v>0</v>
          </cell>
          <cell r="H102">
            <v>0</v>
          </cell>
        </row>
        <row r="103">
          <cell r="C103">
            <v>0</v>
          </cell>
          <cell r="D103">
            <v>0</v>
          </cell>
          <cell r="E103">
            <v>0</v>
          </cell>
          <cell r="F103">
            <v>0</v>
          </cell>
          <cell r="G103">
            <v>0</v>
          </cell>
          <cell r="H103">
            <v>0</v>
          </cell>
        </row>
        <row r="104">
          <cell r="C104">
            <v>0</v>
          </cell>
          <cell r="D104">
            <v>0</v>
          </cell>
          <cell r="E104">
            <v>0</v>
          </cell>
          <cell r="F104">
            <v>0</v>
          </cell>
          <cell r="G104">
            <v>0</v>
          </cell>
          <cell r="H104">
            <v>0</v>
          </cell>
        </row>
        <row r="105">
          <cell r="C105">
            <v>0</v>
          </cell>
          <cell r="D105">
            <v>0</v>
          </cell>
          <cell r="E105">
            <v>0</v>
          </cell>
          <cell r="F105">
            <v>0</v>
          </cell>
          <cell r="G105">
            <v>0</v>
          </cell>
          <cell r="H105">
            <v>0</v>
          </cell>
        </row>
        <row r="106">
          <cell r="C106">
            <v>202228</v>
          </cell>
          <cell r="D106">
            <v>136941</v>
          </cell>
          <cell r="E106">
            <v>0</v>
          </cell>
          <cell r="F106">
            <v>0</v>
          </cell>
          <cell r="G106">
            <v>49991.549999999996</v>
          </cell>
          <cell r="H106">
            <v>0</v>
          </cell>
        </row>
        <row r="107">
          <cell r="C107">
            <v>0</v>
          </cell>
          <cell r="D107">
            <v>0</v>
          </cell>
          <cell r="E107">
            <v>0</v>
          </cell>
          <cell r="F107">
            <v>0</v>
          </cell>
          <cell r="G107">
            <v>0</v>
          </cell>
          <cell r="H107">
            <v>0</v>
          </cell>
        </row>
        <row r="108">
          <cell r="C108">
            <v>0</v>
          </cell>
          <cell r="D108">
            <v>0</v>
          </cell>
          <cell r="E108">
            <v>0</v>
          </cell>
          <cell r="F108">
            <v>0</v>
          </cell>
          <cell r="G108">
            <v>0</v>
          </cell>
          <cell r="H108">
            <v>0</v>
          </cell>
        </row>
        <row r="109">
          <cell r="C109">
            <v>0</v>
          </cell>
          <cell r="D109">
            <v>0</v>
          </cell>
          <cell r="E109">
            <v>0</v>
          </cell>
          <cell r="F109">
            <v>0</v>
          </cell>
          <cell r="G109">
            <v>0</v>
          </cell>
          <cell r="H109">
            <v>0</v>
          </cell>
        </row>
        <row r="110">
          <cell r="C110">
            <v>0</v>
          </cell>
          <cell r="D110">
            <v>0</v>
          </cell>
          <cell r="E110">
            <v>0</v>
          </cell>
          <cell r="F110">
            <v>0</v>
          </cell>
          <cell r="G110">
            <v>0</v>
          </cell>
          <cell r="H110">
            <v>0</v>
          </cell>
        </row>
        <row r="111">
          <cell r="C111">
            <v>0</v>
          </cell>
          <cell r="D111">
            <v>0</v>
          </cell>
          <cell r="E111">
            <v>0</v>
          </cell>
          <cell r="F111">
            <v>0</v>
          </cell>
          <cell r="G111">
            <v>0</v>
          </cell>
          <cell r="H111">
            <v>0</v>
          </cell>
        </row>
        <row r="112">
          <cell r="C112">
            <v>202228</v>
          </cell>
          <cell r="D112">
            <v>136941</v>
          </cell>
          <cell r="E112">
            <v>0</v>
          </cell>
          <cell r="F112">
            <v>0</v>
          </cell>
          <cell r="G112">
            <v>52848.21</v>
          </cell>
          <cell r="H112">
            <v>0</v>
          </cell>
        </row>
        <row r="113">
          <cell r="C113">
            <v>0</v>
          </cell>
          <cell r="D113">
            <v>0</v>
          </cell>
          <cell r="E113">
            <v>0</v>
          </cell>
          <cell r="F113">
            <v>0</v>
          </cell>
          <cell r="G113">
            <v>0</v>
          </cell>
          <cell r="H113">
            <v>0</v>
          </cell>
        </row>
        <row r="114">
          <cell r="C114">
            <v>0</v>
          </cell>
          <cell r="D114">
            <v>0</v>
          </cell>
          <cell r="E114">
            <v>0</v>
          </cell>
          <cell r="F114">
            <v>0</v>
          </cell>
          <cell r="G114">
            <v>0</v>
          </cell>
          <cell r="H114">
            <v>0</v>
          </cell>
        </row>
        <row r="115">
          <cell r="C115">
            <v>0</v>
          </cell>
          <cell r="D115">
            <v>0</v>
          </cell>
          <cell r="E115">
            <v>0</v>
          </cell>
          <cell r="F115">
            <v>0</v>
          </cell>
          <cell r="G115">
            <v>0</v>
          </cell>
          <cell r="H115">
            <v>0</v>
          </cell>
        </row>
        <row r="116">
          <cell r="C116">
            <v>0</v>
          </cell>
          <cell r="D116">
            <v>0</v>
          </cell>
          <cell r="E116">
            <v>0</v>
          </cell>
          <cell r="F116">
            <v>0</v>
          </cell>
          <cell r="G116">
            <v>0</v>
          </cell>
          <cell r="H116">
            <v>0</v>
          </cell>
        </row>
        <row r="117">
          <cell r="C117">
            <v>202228</v>
          </cell>
          <cell r="D117">
            <v>136941</v>
          </cell>
          <cell r="E117">
            <v>0</v>
          </cell>
          <cell r="F117">
            <v>0</v>
          </cell>
          <cell r="G117">
            <v>55228.76</v>
          </cell>
          <cell r="H117">
            <v>0</v>
          </cell>
        </row>
        <row r="118">
          <cell r="C118">
            <v>0</v>
          </cell>
          <cell r="D118">
            <v>0</v>
          </cell>
          <cell r="E118">
            <v>0</v>
          </cell>
          <cell r="F118">
            <v>0</v>
          </cell>
          <cell r="G118">
            <v>0</v>
          </cell>
          <cell r="H118">
            <v>0</v>
          </cell>
        </row>
        <row r="119">
          <cell r="C119">
            <v>0</v>
          </cell>
          <cell r="D119">
            <v>0</v>
          </cell>
          <cell r="E119">
            <v>0</v>
          </cell>
          <cell r="F119">
            <v>0</v>
          </cell>
          <cell r="G119">
            <v>0</v>
          </cell>
          <cell r="H119">
            <v>0</v>
          </cell>
        </row>
        <row r="120">
          <cell r="C120">
            <v>0</v>
          </cell>
          <cell r="D120">
            <v>0</v>
          </cell>
          <cell r="E120">
            <v>0</v>
          </cell>
          <cell r="F120">
            <v>0</v>
          </cell>
          <cell r="G120">
            <v>0</v>
          </cell>
          <cell r="H120">
            <v>0</v>
          </cell>
        </row>
        <row r="121">
          <cell r="C121">
            <v>0</v>
          </cell>
          <cell r="D121">
            <v>0</v>
          </cell>
          <cell r="E121">
            <v>0</v>
          </cell>
          <cell r="F121">
            <v>0</v>
          </cell>
          <cell r="G121">
            <v>0</v>
          </cell>
          <cell r="H121">
            <v>0</v>
          </cell>
        </row>
        <row r="122">
          <cell r="C122">
            <v>0</v>
          </cell>
          <cell r="D122">
            <v>0</v>
          </cell>
          <cell r="E122">
            <v>0</v>
          </cell>
          <cell r="F122">
            <v>0</v>
          </cell>
          <cell r="G122">
            <v>0</v>
          </cell>
          <cell r="H122">
            <v>0</v>
          </cell>
        </row>
        <row r="123">
          <cell r="C123">
            <v>0</v>
          </cell>
          <cell r="D123">
            <v>0</v>
          </cell>
          <cell r="E123">
            <v>0</v>
          </cell>
          <cell r="F123">
            <v>0</v>
          </cell>
          <cell r="G123">
            <v>0</v>
          </cell>
          <cell r="H123">
            <v>0</v>
          </cell>
        </row>
        <row r="124">
          <cell r="C124">
            <v>59017</v>
          </cell>
          <cell r="D124">
            <v>11284</v>
          </cell>
          <cell r="E124">
            <v>0</v>
          </cell>
          <cell r="F124">
            <v>0</v>
          </cell>
          <cell r="G124">
            <v>10034.955</v>
          </cell>
          <cell r="H124">
            <v>0</v>
          </cell>
        </row>
        <row r="125">
          <cell r="C125">
            <v>0</v>
          </cell>
          <cell r="D125">
            <v>1184</v>
          </cell>
          <cell r="E125">
            <v>0</v>
          </cell>
          <cell r="F125">
            <v>0</v>
          </cell>
          <cell r="G125">
            <v>293.632</v>
          </cell>
          <cell r="H125">
            <v>0</v>
          </cell>
        </row>
        <row r="126">
          <cell r="C126">
            <v>0</v>
          </cell>
          <cell r="D126">
            <v>1184</v>
          </cell>
          <cell r="E126">
            <v>0</v>
          </cell>
          <cell r="F126">
            <v>0</v>
          </cell>
          <cell r="G126">
            <v>296</v>
          </cell>
          <cell r="H126">
            <v>0</v>
          </cell>
        </row>
        <row r="127">
          <cell r="C127">
            <v>0</v>
          </cell>
          <cell r="D127">
            <v>0</v>
          </cell>
          <cell r="E127">
            <v>0</v>
          </cell>
          <cell r="F127">
            <v>0</v>
          </cell>
          <cell r="G127">
            <v>0</v>
          </cell>
          <cell r="H127">
            <v>0</v>
          </cell>
        </row>
        <row r="128">
          <cell r="C128">
            <v>59017</v>
          </cell>
          <cell r="D128">
            <v>10100</v>
          </cell>
          <cell r="E128">
            <v>0</v>
          </cell>
          <cell r="F128">
            <v>0</v>
          </cell>
          <cell r="G128">
            <v>10060.559</v>
          </cell>
          <cell r="H128">
            <v>0</v>
          </cell>
        </row>
        <row r="129">
          <cell r="C129">
            <v>59017</v>
          </cell>
          <cell r="D129">
            <v>10100</v>
          </cell>
          <cell r="E129">
            <v>0</v>
          </cell>
          <cell r="F129">
            <v>0</v>
          </cell>
          <cell r="G129">
            <v>10139.776</v>
          </cell>
          <cell r="H129">
            <v>0</v>
          </cell>
        </row>
        <row r="130">
          <cell r="C130">
            <v>0</v>
          </cell>
          <cell r="D130">
            <v>0</v>
          </cell>
          <cell r="E130">
            <v>0</v>
          </cell>
          <cell r="F130">
            <v>0</v>
          </cell>
          <cell r="G130">
            <v>0</v>
          </cell>
          <cell r="H130">
            <v>0</v>
          </cell>
        </row>
        <row r="131">
          <cell r="C131">
            <v>464841</v>
          </cell>
          <cell r="D131">
            <v>524577</v>
          </cell>
          <cell r="E131">
            <v>0</v>
          </cell>
          <cell r="F131">
            <v>0</v>
          </cell>
          <cell r="G131">
            <v>196819.35</v>
          </cell>
          <cell r="H131">
            <v>0</v>
          </cell>
        </row>
        <row r="132">
          <cell r="C132">
            <v>464841</v>
          </cell>
          <cell r="D132">
            <v>524577</v>
          </cell>
          <cell r="E132">
            <v>0</v>
          </cell>
          <cell r="F132">
            <v>0</v>
          </cell>
          <cell r="G132">
            <v>198333.345</v>
          </cell>
          <cell r="H132">
            <v>0</v>
          </cell>
        </row>
        <row r="133">
          <cell r="C133">
            <v>464841</v>
          </cell>
          <cell r="D133">
            <v>524577</v>
          </cell>
          <cell r="E133">
            <v>0</v>
          </cell>
          <cell r="F133">
            <v>0</v>
          </cell>
          <cell r="G133">
            <v>199847.34</v>
          </cell>
          <cell r="H133">
            <v>0</v>
          </cell>
        </row>
        <row r="134">
          <cell r="C134">
            <v>0</v>
          </cell>
          <cell r="D134">
            <v>0</v>
          </cell>
          <cell r="E134">
            <v>0</v>
          </cell>
          <cell r="F134">
            <v>0</v>
          </cell>
          <cell r="G134">
            <v>0</v>
          </cell>
          <cell r="H134">
            <v>0</v>
          </cell>
        </row>
        <row r="135">
          <cell r="C135">
            <v>0</v>
          </cell>
          <cell r="D135">
            <v>0</v>
          </cell>
          <cell r="E135">
            <v>0</v>
          </cell>
          <cell r="F135">
            <v>0</v>
          </cell>
          <cell r="G135">
            <v>0</v>
          </cell>
          <cell r="H135">
            <v>0</v>
          </cell>
        </row>
        <row r="136">
          <cell r="C136">
            <v>0</v>
          </cell>
          <cell r="D136">
            <v>0</v>
          </cell>
          <cell r="E136">
            <v>0</v>
          </cell>
          <cell r="F136">
            <v>0</v>
          </cell>
          <cell r="G136">
            <v>0</v>
          </cell>
          <cell r="H136">
            <v>0</v>
          </cell>
        </row>
        <row r="137">
          <cell r="C137">
            <v>0</v>
          </cell>
          <cell r="D137">
            <v>0</v>
          </cell>
          <cell r="E137">
            <v>0</v>
          </cell>
          <cell r="F137">
            <v>0</v>
          </cell>
          <cell r="G137">
            <v>0</v>
          </cell>
          <cell r="H137">
            <v>0</v>
          </cell>
        </row>
        <row r="138">
          <cell r="C138">
            <v>0</v>
          </cell>
          <cell r="D138">
            <v>0</v>
          </cell>
          <cell r="E138">
            <v>0</v>
          </cell>
          <cell r="F138">
            <v>0</v>
          </cell>
          <cell r="G138">
            <v>0</v>
          </cell>
          <cell r="H138">
            <v>0</v>
          </cell>
        </row>
        <row r="139">
          <cell r="C139">
            <v>0</v>
          </cell>
          <cell r="D139">
            <v>0</v>
          </cell>
          <cell r="E139">
            <v>0</v>
          </cell>
          <cell r="F139">
            <v>0</v>
          </cell>
          <cell r="G139">
            <v>0</v>
          </cell>
          <cell r="H139">
            <v>0</v>
          </cell>
        </row>
        <row r="140">
          <cell r="C140">
            <v>0</v>
          </cell>
          <cell r="D140">
            <v>0</v>
          </cell>
          <cell r="E140">
            <v>0</v>
          </cell>
          <cell r="F140">
            <v>0</v>
          </cell>
          <cell r="G140">
            <v>0</v>
          </cell>
          <cell r="H140">
            <v>0</v>
          </cell>
        </row>
        <row r="141">
          <cell r="C141">
            <v>0</v>
          </cell>
          <cell r="D141">
            <v>0</v>
          </cell>
          <cell r="E141">
            <v>0</v>
          </cell>
          <cell r="F141">
            <v>0</v>
          </cell>
          <cell r="G141">
            <v>0</v>
          </cell>
          <cell r="H141">
            <v>0</v>
          </cell>
        </row>
        <row r="142">
          <cell r="C142">
            <v>0</v>
          </cell>
          <cell r="D142">
            <v>0</v>
          </cell>
          <cell r="E142">
            <v>0</v>
          </cell>
          <cell r="F142">
            <v>0</v>
          </cell>
          <cell r="G142">
            <v>0</v>
          </cell>
          <cell r="H142">
            <v>0</v>
          </cell>
        </row>
        <row r="143">
          <cell r="C143">
            <v>0</v>
          </cell>
          <cell r="D143">
            <v>0</v>
          </cell>
          <cell r="E143">
            <v>0</v>
          </cell>
          <cell r="F143">
            <v>0</v>
          </cell>
          <cell r="G143">
            <v>0</v>
          </cell>
          <cell r="H143">
            <v>0</v>
          </cell>
        </row>
        <row r="144">
          <cell r="C144">
            <v>0</v>
          </cell>
          <cell r="D144">
            <v>0</v>
          </cell>
          <cell r="E144">
            <v>0</v>
          </cell>
          <cell r="F144">
            <v>0</v>
          </cell>
          <cell r="G144">
            <v>0</v>
          </cell>
          <cell r="H144">
            <v>0</v>
          </cell>
        </row>
        <row r="145">
          <cell r="C145">
            <v>0</v>
          </cell>
          <cell r="D145">
            <v>0</v>
          </cell>
          <cell r="E145">
            <v>0</v>
          </cell>
          <cell r="F145">
            <v>0</v>
          </cell>
          <cell r="G145">
            <v>0</v>
          </cell>
          <cell r="H145">
            <v>0</v>
          </cell>
        </row>
        <row r="146">
          <cell r="C146">
            <v>0</v>
          </cell>
          <cell r="D146">
            <v>0</v>
          </cell>
          <cell r="E146">
            <v>0</v>
          </cell>
          <cell r="F146">
            <v>0</v>
          </cell>
          <cell r="G146">
            <v>0</v>
          </cell>
          <cell r="H146">
            <v>0</v>
          </cell>
        </row>
        <row r="147">
          <cell r="C147">
            <v>0</v>
          </cell>
          <cell r="D147">
            <v>0</v>
          </cell>
          <cell r="E147">
            <v>0</v>
          </cell>
          <cell r="F147">
            <v>0</v>
          </cell>
          <cell r="G147">
            <v>0</v>
          </cell>
          <cell r="H147">
            <v>0</v>
          </cell>
        </row>
        <row r="148">
          <cell r="C148">
            <v>0</v>
          </cell>
          <cell r="D148">
            <v>0</v>
          </cell>
          <cell r="E148">
            <v>0</v>
          </cell>
          <cell r="F148">
            <v>0</v>
          </cell>
          <cell r="G148">
            <v>0</v>
          </cell>
          <cell r="H148">
            <v>0</v>
          </cell>
        </row>
        <row r="149">
          <cell r="C149">
            <v>5673511</v>
          </cell>
          <cell r="D149">
            <v>5712218</v>
          </cell>
          <cell r="E149">
            <v>0</v>
          </cell>
          <cell r="F149">
            <v>0</v>
          </cell>
          <cell r="G149">
            <v>2530496.156</v>
          </cell>
          <cell r="H149">
            <v>0</v>
          </cell>
        </row>
        <row r="150">
          <cell r="C150">
            <v>4675729</v>
          </cell>
          <cell r="D150">
            <v>4833951</v>
          </cell>
          <cell r="E150">
            <v>0</v>
          </cell>
          <cell r="F150">
            <v>0</v>
          </cell>
          <cell r="G150">
            <v>2137201.019</v>
          </cell>
          <cell r="H150">
            <v>0</v>
          </cell>
        </row>
        <row r="151">
          <cell r="C151">
            <v>3851194</v>
          </cell>
          <cell r="D151">
            <v>3979069</v>
          </cell>
          <cell r="E151">
            <v>0</v>
          </cell>
          <cell r="F151">
            <v>0</v>
          </cell>
          <cell r="G151">
            <v>1771399.8</v>
          </cell>
          <cell r="H151">
            <v>0</v>
          </cell>
        </row>
        <row r="152">
          <cell r="C152">
            <v>3851194</v>
          </cell>
          <cell r="D152">
            <v>3979069</v>
          </cell>
          <cell r="E152">
            <v>0</v>
          </cell>
          <cell r="F152">
            <v>0</v>
          </cell>
          <cell r="G152">
            <v>1783209.132</v>
          </cell>
          <cell r="H152">
            <v>0</v>
          </cell>
        </row>
        <row r="153">
          <cell r="C153">
            <v>0</v>
          </cell>
          <cell r="D153">
            <v>0</v>
          </cell>
          <cell r="E153">
            <v>0</v>
          </cell>
          <cell r="F153">
            <v>0</v>
          </cell>
          <cell r="G153">
            <v>0</v>
          </cell>
          <cell r="H153">
            <v>0</v>
          </cell>
        </row>
        <row r="154">
          <cell r="C154">
            <v>0</v>
          </cell>
          <cell r="D154">
            <v>0</v>
          </cell>
          <cell r="E154">
            <v>0</v>
          </cell>
          <cell r="F154">
            <v>0</v>
          </cell>
          <cell r="G154">
            <v>0</v>
          </cell>
          <cell r="H154">
            <v>0</v>
          </cell>
        </row>
        <row r="155">
          <cell r="C155">
            <v>0</v>
          </cell>
          <cell r="D155">
            <v>0</v>
          </cell>
          <cell r="E155">
            <v>0</v>
          </cell>
          <cell r="F155">
            <v>0</v>
          </cell>
          <cell r="G155">
            <v>0</v>
          </cell>
          <cell r="H155">
            <v>0</v>
          </cell>
        </row>
        <row r="156">
          <cell r="C156">
            <v>160580</v>
          </cell>
          <cell r="D156">
            <v>168930</v>
          </cell>
          <cell r="E156">
            <v>0</v>
          </cell>
          <cell r="F156">
            <v>0</v>
          </cell>
          <cell r="G156">
            <v>77258.2</v>
          </cell>
          <cell r="H156">
            <v>0</v>
          </cell>
        </row>
        <row r="157">
          <cell r="C157">
            <v>663955</v>
          </cell>
          <cell r="D157">
            <v>685952</v>
          </cell>
          <cell r="E157">
            <v>0</v>
          </cell>
          <cell r="F157">
            <v>0</v>
          </cell>
          <cell r="G157">
            <v>317594.004</v>
          </cell>
          <cell r="H157">
            <v>0</v>
          </cell>
        </row>
        <row r="158">
          <cell r="C158">
            <v>0</v>
          </cell>
          <cell r="D158">
            <v>0</v>
          </cell>
          <cell r="E158">
            <v>0</v>
          </cell>
          <cell r="F158">
            <v>0</v>
          </cell>
          <cell r="G158">
            <v>0</v>
          </cell>
          <cell r="H158">
            <v>0</v>
          </cell>
        </row>
        <row r="159">
          <cell r="C159">
            <v>598331</v>
          </cell>
          <cell r="D159">
            <v>618149</v>
          </cell>
          <cell r="E159">
            <v>0</v>
          </cell>
          <cell r="F159">
            <v>0</v>
          </cell>
          <cell r="G159">
            <v>289871.382</v>
          </cell>
          <cell r="H159">
            <v>0</v>
          </cell>
        </row>
        <row r="160">
          <cell r="C160">
            <v>65624</v>
          </cell>
          <cell r="D160">
            <v>67803</v>
          </cell>
          <cell r="E160">
            <v>0</v>
          </cell>
          <cell r="F160">
            <v>0</v>
          </cell>
          <cell r="G160">
            <v>31995.57</v>
          </cell>
          <cell r="H160">
            <v>0</v>
          </cell>
        </row>
        <row r="161">
          <cell r="C161">
            <v>995891</v>
          </cell>
          <cell r="D161">
            <v>876826</v>
          </cell>
          <cell r="E161">
            <v>0</v>
          </cell>
          <cell r="F161">
            <v>0</v>
          </cell>
          <cell r="G161">
            <v>439926.88</v>
          </cell>
          <cell r="H161">
            <v>0</v>
          </cell>
        </row>
        <row r="162">
          <cell r="C162">
            <v>279263</v>
          </cell>
          <cell r="D162">
            <v>278644</v>
          </cell>
          <cell r="E162">
            <v>0</v>
          </cell>
          <cell r="F162">
            <v>0</v>
          </cell>
          <cell r="G162">
            <v>134684.711</v>
          </cell>
          <cell r="H162">
            <v>0</v>
          </cell>
        </row>
        <row r="163">
          <cell r="C163">
            <v>147525</v>
          </cell>
          <cell r="D163">
            <v>101760</v>
          </cell>
          <cell r="E163">
            <v>0</v>
          </cell>
          <cell r="F163">
            <v>0</v>
          </cell>
          <cell r="G163">
            <v>56869.29</v>
          </cell>
          <cell r="H163">
            <v>0</v>
          </cell>
        </row>
        <row r="164">
          <cell r="C164">
            <v>129324</v>
          </cell>
          <cell r="D164">
            <v>174311</v>
          </cell>
          <cell r="E164">
            <v>0</v>
          </cell>
          <cell r="F164">
            <v>0</v>
          </cell>
          <cell r="G164">
            <v>77905.198</v>
          </cell>
          <cell r="H164">
            <v>0</v>
          </cell>
        </row>
        <row r="165">
          <cell r="C165">
            <v>400</v>
          </cell>
          <cell r="D165">
            <v>0</v>
          </cell>
          <cell r="E165">
            <v>0</v>
          </cell>
          <cell r="F165">
            <v>0</v>
          </cell>
          <cell r="G165">
            <v>65.60000000000001</v>
          </cell>
          <cell r="H165">
            <v>0</v>
          </cell>
        </row>
        <row r="166">
          <cell r="C166">
            <v>2014</v>
          </cell>
          <cell r="D166">
            <v>2573</v>
          </cell>
          <cell r="E166">
            <v>0</v>
          </cell>
          <cell r="F166">
            <v>0</v>
          </cell>
          <cell r="G166">
            <v>1181.4</v>
          </cell>
          <cell r="H166">
            <v>0</v>
          </cell>
        </row>
        <row r="167">
          <cell r="C167">
            <v>180575</v>
          </cell>
          <cell r="D167">
            <v>180331</v>
          </cell>
          <cell r="E167">
            <v>0</v>
          </cell>
          <cell r="F167">
            <v>0</v>
          </cell>
          <cell r="G167">
            <v>89845.342</v>
          </cell>
          <cell r="H167">
            <v>0</v>
          </cell>
        </row>
        <row r="168">
          <cell r="C168">
            <v>53460</v>
          </cell>
          <cell r="D168">
            <v>41265</v>
          </cell>
          <cell r="E168">
            <v>0</v>
          </cell>
          <cell r="F168">
            <v>0</v>
          </cell>
          <cell r="G168">
            <v>22710.33</v>
          </cell>
          <cell r="H168">
            <v>0</v>
          </cell>
        </row>
        <row r="169">
          <cell r="C169">
            <v>174</v>
          </cell>
          <cell r="D169">
            <v>7450</v>
          </cell>
          <cell r="E169">
            <v>0</v>
          </cell>
          <cell r="F169">
            <v>0</v>
          </cell>
          <cell r="G169">
            <v>2532.4320000000002</v>
          </cell>
          <cell r="H169">
            <v>0</v>
          </cell>
        </row>
        <row r="170">
          <cell r="C170">
            <v>117755</v>
          </cell>
          <cell r="D170">
            <v>118872</v>
          </cell>
          <cell r="E170">
            <v>0</v>
          </cell>
          <cell r="F170">
            <v>0</v>
          </cell>
          <cell r="G170">
            <v>60079.331000000006</v>
          </cell>
          <cell r="H170">
            <v>0</v>
          </cell>
        </row>
        <row r="171">
          <cell r="C171">
            <v>6330</v>
          </cell>
          <cell r="D171">
            <v>4053</v>
          </cell>
          <cell r="E171">
            <v>0</v>
          </cell>
          <cell r="F171">
            <v>0</v>
          </cell>
          <cell r="G171">
            <v>2454.1200000000003</v>
          </cell>
          <cell r="H171">
            <v>0</v>
          </cell>
        </row>
        <row r="172">
          <cell r="C172">
            <v>2856</v>
          </cell>
          <cell r="D172">
            <v>6637</v>
          </cell>
          <cell r="E172">
            <v>0</v>
          </cell>
          <cell r="F172">
            <v>0</v>
          </cell>
          <cell r="G172">
            <v>2758.23</v>
          </cell>
          <cell r="H172">
            <v>0</v>
          </cell>
        </row>
        <row r="173">
          <cell r="C173">
            <v>0</v>
          </cell>
          <cell r="D173">
            <v>0</v>
          </cell>
          <cell r="E173">
            <v>0</v>
          </cell>
          <cell r="F173">
            <v>0</v>
          </cell>
          <cell r="G173">
            <v>0</v>
          </cell>
          <cell r="H173">
            <v>0</v>
          </cell>
        </row>
        <row r="174">
          <cell r="C174">
            <v>0</v>
          </cell>
          <cell r="D174">
            <v>2054</v>
          </cell>
          <cell r="E174">
            <v>0</v>
          </cell>
          <cell r="F174">
            <v>0</v>
          </cell>
          <cell r="G174">
            <v>710.684</v>
          </cell>
          <cell r="H174">
            <v>0</v>
          </cell>
        </row>
        <row r="175">
          <cell r="C175">
            <v>354008</v>
          </cell>
          <cell r="D175">
            <v>203065</v>
          </cell>
          <cell r="E175">
            <v>0</v>
          </cell>
          <cell r="F175">
            <v>0</v>
          </cell>
          <cell r="G175">
            <v>132264.012</v>
          </cell>
          <cell r="H175">
            <v>0</v>
          </cell>
        </row>
        <row r="176">
          <cell r="C176">
            <v>19931</v>
          </cell>
          <cell r="D176">
            <v>19809</v>
          </cell>
          <cell r="E176">
            <v>0</v>
          </cell>
          <cell r="F176">
            <v>0</v>
          </cell>
          <cell r="G176">
            <v>10421.074999999999</v>
          </cell>
          <cell r="H176">
            <v>0</v>
          </cell>
        </row>
        <row r="177">
          <cell r="C177">
            <v>182095</v>
          </cell>
          <cell r="D177">
            <v>73526</v>
          </cell>
          <cell r="E177">
            <v>0</v>
          </cell>
          <cell r="F177">
            <v>0</v>
          </cell>
          <cell r="G177">
            <v>57929.871999999996</v>
          </cell>
          <cell r="H177">
            <v>0</v>
          </cell>
        </row>
        <row r="178">
          <cell r="C178">
            <v>500</v>
          </cell>
          <cell r="D178">
            <v>0</v>
          </cell>
          <cell r="E178">
            <v>0</v>
          </cell>
          <cell r="F178">
            <v>0</v>
          </cell>
          <cell r="G178">
            <v>88.5</v>
          </cell>
          <cell r="H178">
            <v>0</v>
          </cell>
        </row>
        <row r="179">
          <cell r="C179">
            <v>99775</v>
          </cell>
          <cell r="D179">
            <v>50685</v>
          </cell>
          <cell r="E179">
            <v>0</v>
          </cell>
          <cell r="F179">
            <v>0</v>
          </cell>
          <cell r="G179">
            <v>35803.81</v>
          </cell>
          <cell r="H179">
            <v>0</v>
          </cell>
        </row>
        <row r="180">
          <cell r="C180">
            <v>0</v>
          </cell>
          <cell r="D180">
            <v>0</v>
          </cell>
          <cell r="E180">
            <v>0</v>
          </cell>
          <cell r="F180">
            <v>0</v>
          </cell>
          <cell r="G180">
            <v>0</v>
          </cell>
          <cell r="H180">
            <v>0</v>
          </cell>
        </row>
        <row r="181">
          <cell r="C181">
            <v>1060</v>
          </cell>
          <cell r="D181">
            <v>9910</v>
          </cell>
          <cell r="E181">
            <v>0</v>
          </cell>
          <cell r="F181">
            <v>0</v>
          </cell>
          <cell r="G181">
            <v>3758.3999999999996</v>
          </cell>
          <cell r="H181">
            <v>0</v>
          </cell>
        </row>
        <row r="182">
          <cell r="C182">
            <v>2206</v>
          </cell>
          <cell r="D182">
            <v>2491</v>
          </cell>
          <cell r="E182">
            <v>0</v>
          </cell>
          <cell r="F182">
            <v>0</v>
          </cell>
          <cell r="G182">
            <v>1301.028</v>
          </cell>
          <cell r="H182">
            <v>0</v>
          </cell>
        </row>
        <row r="183">
          <cell r="C183">
            <v>0</v>
          </cell>
          <cell r="D183">
            <v>0</v>
          </cell>
          <cell r="E183">
            <v>0</v>
          </cell>
          <cell r="F183">
            <v>0</v>
          </cell>
          <cell r="G183">
            <v>0</v>
          </cell>
          <cell r="H183">
            <v>0</v>
          </cell>
        </row>
        <row r="184">
          <cell r="C184">
            <v>48441</v>
          </cell>
          <cell r="D184">
            <v>46644</v>
          </cell>
          <cell r="E184">
            <v>0</v>
          </cell>
          <cell r="F184">
            <v>0</v>
          </cell>
          <cell r="G184">
            <v>25936.407</v>
          </cell>
          <cell r="H184">
            <v>0</v>
          </cell>
        </row>
        <row r="185">
          <cell r="C185">
            <v>1039</v>
          </cell>
          <cell r="D185">
            <v>12139</v>
          </cell>
          <cell r="E185">
            <v>0</v>
          </cell>
          <cell r="F185">
            <v>0</v>
          </cell>
          <cell r="G185">
            <v>4658.3279999999995</v>
          </cell>
          <cell r="H185">
            <v>0</v>
          </cell>
        </row>
        <row r="186">
          <cell r="C186">
            <v>181006</v>
          </cell>
          <cell r="D186">
            <v>202647</v>
          </cell>
          <cell r="E186">
            <v>0</v>
          </cell>
          <cell r="F186">
            <v>0</v>
          </cell>
          <cell r="G186">
            <v>108465.5</v>
          </cell>
          <cell r="H186">
            <v>0</v>
          </cell>
        </row>
        <row r="187">
          <cell r="C187">
            <v>0</v>
          </cell>
          <cell r="D187">
            <v>0</v>
          </cell>
          <cell r="E187">
            <v>0</v>
          </cell>
          <cell r="F187">
            <v>0</v>
          </cell>
          <cell r="G187">
            <v>0</v>
          </cell>
          <cell r="H187">
            <v>0</v>
          </cell>
        </row>
        <row r="188">
          <cell r="C188">
            <v>11410</v>
          </cell>
          <cell r="D188">
            <v>0</v>
          </cell>
          <cell r="E188">
            <v>0</v>
          </cell>
          <cell r="F188">
            <v>0</v>
          </cell>
          <cell r="G188">
            <v>2133.67</v>
          </cell>
          <cell r="H188">
            <v>0</v>
          </cell>
        </row>
        <row r="189">
          <cell r="C189">
            <v>15904</v>
          </cell>
          <cell r="D189">
            <v>8016</v>
          </cell>
          <cell r="E189">
            <v>0</v>
          </cell>
          <cell r="F189">
            <v>0</v>
          </cell>
          <cell r="G189">
            <v>6003.968</v>
          </cell>
          <cell r="H189">
            <v>0</v>
          </cell>
        </row>
        <row r="190">
          <cell r="C190">
            <v>1750</v>
          </cell>
          <cell r="D190">
            <v>0</v>
          </cell>
          <cell r="E190">
            <v>0</v>
          </cell>
          <cell r="F190">
            <v>0</v>
          </cell>
          <cell r="G190">
            <v>330.75</v>
          </cell>
          <cell r="H190">
            <v>0</v>
          </cell>
        </row>
        <row r="191">
          <cell r="C191">
            <v>20545</v>
          </cell>
          <cell r="D191">
            <v>1750</v>
          </cell>
          <cell r="E191">
            <v>0</v>
          </cell>
          <cell r="F191">
            <v>0</v>
          </cell>
          <cell r="G191">
            <v>4568.55</v>
          </cell>
          <cell r="H191">
            <v>0</v>
          </cell>
        </row>
        <row r="192">
          <cell r="C192">
            <v>0</v>
          </cell>
          <cell r="D192">
            <v>24570</v>
          </cell>
          <cell r="E192">
            <v>0</v>
          </cell>
          <cell r="F192">
            <v>0</v>
          </cell>
          <cell r="G192">
            <v>9385.74</v>
          </cell>
          <cell r="H192">
            <v>0</v>
          </cell>
        </row>
        <row r="193">
          <cell r="C193">
            <v>131397</v>
          </cell>
          <cell r="D193">
            <v>168311</v>
          </cell>
          <cell r="E193">
            <v>0</v>
          </cell>
          <cell r="F193">
            <v>0</v>
          </cell>
          <cell r="G193">
            <v>89859.648</v>
          </cell>
          <cell r="H193">
            <v>0</v>
          </cell>
        </row>
        <row r="194">
          <cell r="C194">
            <v>1891</v>
          </cell>
          <cell r="D194">
            <v>1441</v>
          </cell>
          <cell r="E194">
            <v>0</v>
          </cell>
          <cell r="F194">
            <v>0</v>
          </cell>
          <cell r="G194">
            <v>921.1890000000001</v>
          </cell>
          <cell r="H194">
            <v>0</v>
          </cell>
        </row>
        <row r="195">
          <cell r="C195">
            <v>0</v>
          </cell>
          <cell r="D195">
            <v>0</v>
          </cell>
          <cell r="E195">
            <v>0</v>
          </cell>
          <cell r="F195">
            <v>0</v>
          </cell>
          <cell r="G195">
            <v>0</v>
          </cell>
          <cell r="H195">
            <v>0</v>
          </cell>
        </row>
        <row r="196">
          <cell r="C196">
            <v>0</v>
          </cell>
          <cell r="D196">
            <v>0</v>
          </cell>
          <cell r="E196">
            <v>0</v>
          </cell>
          <cell r="F196">
            <v>0</v>
          </cell>
          <cell r="G196">
            <v>0</v>
          </cell>
          <cell r="H196">
            <v>0</v>
          </cell>
        </row>
        <row r="197">
          <cell r="C197">
            <v>0</v>
          </cell>
          <cell r="D197">
            <v>0</v>
          </cell>
          <cell r="E197">
            <v>0</v>
          </cell>
          <cell r="F197">
            <v>0</v>
          </cell>
          <cell r="G197">
            <v>0</v>
          </cell>
          <cell r="H197">
            <v>0</v>
          </cell>
        </row>
        <row r="198">
          <cell r="C198">
            <v>0</v>
          </cell>
          <cell r="D198">
            <v>0</v>
          </cell>
          <cell r="E198">
            <v>0</v>
          </cell>
          <cell r="F198">
            <v>0</v>
          </cell>
          <cell r="G198">
            <v>0</v>
          </cell>
          <cell r="H198">
            <v>0</v>
          </cell>
        </row>
        <row r="199">
          <cell r="C199">
            <v>0</v>
          </cell>
          <cell r="D199">
            <v>0</v>
          </cell>
          <cell r="E199">
            <v>0</v>
          </cell>
          <cell r="F199">
            <v>0</v>
          </cell>
          <cell r="G199">
            <v>0</v>
          </cell>
          <cell r="H199">
            <v>0</v>
          </cell>
        </row>
        <row r="200">
          <cell r="C200">
            <v>0</v>
          </cell>
          <cell r="D200">
            <v>0</v>
          </cell>
          <cell r="E200">
            <v>0</v>
          </cell>
          <cell r="F200">
            <v>0</v>
          </cell>
          <cell r="G200">
            <v>0</v>
          </cell>
          <cell r="H200">
            <v>0</v>
          </cell>
        </row>
        <row r="201">
          <cell r="C201">
            <v>0</v>
          </cell>
          <cell r="D201">
            <v>0</v>
          </cell>
          <cell r="E201">
            <v>0</v>
          </cell>
          <cell r="F201">
            <v>0</v>
          </cell>
          <cell r="G201">
            <v>0</v>
          </cell>
          <cell r="H201">
            <v>0</v>
          </cell>
        </row>
        <row r="202">
          <cell r="C202">
            <v>0</v>
          </cell>
          <cell r="D202">
            <v>0</v>
          </cell>
          <cell r="E202">
            <v>0</v>
          </cell>
          <cell r="F202">
            <v>0</v>
          </cell>
          <cell r="G202">
            <v>0</v>
          </cell>
          <cell r="H202">
            <v>0</v>
          </cell>
        </row>
        <row r="203">
          <cell r="C203">
            <v>0</v>
          </cell>
          <cell r="D203">
            <v>0</v>
          </cell>
          <cell r="E203">
            <v>0</v>
          </cell>
          <cell r="F203">
            <v>0</v>
          </cell>
          <cell r="G203">
            <v>0</v>
          </cell>
          <cell r="H203">
            <v>0</v>
          </cell>
        </row>
        <row r="204">
          <cell r="C204">
            <v>0</v>
          </cell>
          <cell r="D204">
            <v>0</v>
          </cell>
          <cell r="E204">
            <v>0</v>
          </cell>
          <cell r="F204">
            <v>0</v>
          </cell>
          <cell r="G204">
            <v>0</v>
          </cell>
          <cell r="H204">
            <v>0</v>
          </cell>
        </row>
        <row r="205">
          <cell r="C205">
            <v>0</v>
          </cell>
          <cell r="D205">
            <v>0</v>
          </cell>
          <cell r="E205">
            <v>0</v>
          </cell>
          <cell r="F205">
            <v>0</v>
          </cell>
          <cell r="G205">
            <v>0</v>
          </cell>
          <cell r="H205">
            <v>0</v>
          </cell>
        </row>
        <row r="206">
          <cell r="C206">
            <v>0</v>
          </cell>
          <cell r="D206">
            <v>0</v>
          </cell>
          <cell r="E206">
            <v>0</v>
          </cell>
          <cell r="F206">
            <v>0</v>
          </cell>
          <cell r="G206">
            <v>0</v>
          </cell>
          <cell r="H206">
            <v>0</v>
          </cell>
        </row>
        <row r="207">
          <cell r="C207">
            <v>0</v>
          </cell>
          <cell r="D207">
            <v>0</v>
          </cell>
          <cell r="E207">
            <v>0</v>
          </cell>
          <cell r="F207">
            <v>0</v>
          </cell>
          <cell r="G207">
            <v>0</v>
          </cell>
          <cell r="H207">
            <v>0</v>
          </cell>
        </row>
        <row r="208">
          <cell r="C208">
            <v>1891</v>
          </cell>
          <cell r="D208">
            <v>1441</v>
          </cell>
          <cell r="E208">
            <v>0</v>
          </cell>
          <cell r="F208">
            <v>0</v>
          </cell>
          <cell r="G208">
            <v>988.011</v>
          </cell>
          <cell r="H208">
            <v>0</v>
          </cell>
        </row>
        <row r="209">
          <cell r="C209">
            <v>1841</v>
          </cell>
          <cell r="D209">
            <v>0</v>
          </cell>
          <cell r="E209">
            <v>0</v>
          </cell>
          <cell r="F209">
            <v>0</v>
          </cell>
          <cell r="G209">
            <v>382.928</v>
          </cell>
          <cell r="H209">
            <v>0</v>
          </cell>
        </row>
        <row r="210">
          <cell r="C210">
            <v>0</v>
          </cell>
          <cell r="D210">
            <v>0</v>
          </cell>
          <cell r="E210">
            <v>0</v>
          </cell>
          <cell r="F210">
            <v>0</v>
          </cell>
          <cell r="G210">
            <v>0</v>
          </cell>
          <cell r="H210">
            <v>0</v>
          </cell>
        </row>
        <row r="211">
          <cell r="C211">
            <v>50</v>
          </cell>
          <cell r="D211">
            <v>1441</v>
          </cell>
          <cell r="E211">
            <v>0</v>
          </cell>
          <cell r="F211">
            <v>0</v>
          </cell>
          <cell r="G211">
            <v>615.72</v>
          </cell>
          <cell r="H211">
            <v>0</v>
          </cell>
        </row>
        <row r="212">
          <cell r="C212">
            <v>0</v>
          </cell>
          <cell r="D212">
            <v>0</v>
          </cell>
          <cell r="E212">
            <v>0</v>
          </cell>
          <cell r="F212">
            <v>0</v>
          </cell>
          <cell r="G212">
            <v>0</v>
          </cell>
          <cell r="H212">
            <v>0</v>
          </cell>
        </row>
        <row r="213">
          <cell r="C213">
            <v>0</v>
          </cell>
          <cell r="D213">
            <v>0</v>
          </cell>
          <cell r="E213">
            <v>0</v>
          </cell>
          <cell r="F213">
            <v>0</v>
          </cell>
          <cell r="G213">
            <v>0</v>
          </cell>
          <cell r="H213">
            <v>0</v>
          </cell>
        </row>
        <row r="214">
          <cell r="C214">
            <v>0</v>
          </cell>
          <cell r="D214">
            <v>0</v>
          </cell>
          <cell r="E214">
            <v>0</v>
          </cell>
          <cell r="F214">
            <v>0</v>
          </cell>
          <cell r="G214">
            <v>0</v>
          </cell>
          <cell r="H214">
            <v>0</v>
          </cell>
        </row>
        <row r="215">
          <cell r="C215">
            <v>0</v>
          </cell>
          <cell r="D215">
            <v>0</v>
          </cell>
          <cell r="E215">
            <v>0</v>
          </cell>
          <cell r="F215">
            <v>0</v>
          </cell>
          <cell r="G215">
            <v>0</v>
          </cell>
          <cell r="H215">
            <v>0</v>
          </cell>
        </row>
        <row r="216">
          <cell r="C216">
            <v>0</v>
          </cell>
          <cell r="D216">
            <v>0</v>
          </cell>
          <cell r="E216">
            <v>0</v>
          </cell>
          <cell r="F216">
            <v>0</v>
          </cell>
          <cell r="G216">
            <v>0</v>
          </cell>
          <cell r="H216">
            <v>0</v>
          </cell>
        </row>
        <row r="217">
          <cell r="C217">
            <v>0</v>
          </cell>
          <cell r="D217">
            <v>0</v>
          </cell>
          <cell r="E217">
            <v>0</v>
          </cell>
          <cell r="F217">
            <v>0</v>
          </cell>
          <cell r="G217">
            <v>0</v>
          </cell>
          <cell r="H217">
            <v>0</v>
          </cell>
        </row>
        <row r="218">
          <cell r="C218">
            <v>0</v>
          </cell>
          <cell r="D218">
            <v>0</v>
          </cell>
          <cell r="E218">
            <v>0</v>
          </cell>
          <cell r="F218">
            <v>0</v>
          </cell>
          <cell r="G218">
            <v>0</v>
          </cell>
          <cell r="H218">
            <v>0</v>
          </cell>
        </row>
        <row r="219">
          <cell r="C219">
            <v>0</v>
          </cell>
          <cell r="D219">
            <v>0</v>
          </cell>
          <cell r="E219">
            <v>0</v>
          </cell>
          <cell r="F219">
            <v>0</v>
          </cell>
          <cell r="G219">
            <v>0</v>
          </cell>
          <cell r="H219">
            <v>0</v>
          </cell>
        </row>
        <row r="220">
          <cell r="C220">
            <v>0</v>
          </cell>
          <cell r="D220">
            <v>0</v>
          </cell>
          <cell r="E220">
            <v>0</v>
          </cell>
          <cell r="F220">
            <v>0</v>
          </cell>
          <cell r="G220">
            <v>0</v>
          </cell>
          <cell r="H220">
            <v>0</v>
          </cell>
        </row>
        <row r="221">
          <cell r="C221">
            <v>0</v>
          </cell>
          <cell r="D221">
            <v>0</v>
          </cell>
          <cell r="E221">
            <v>0</v>
          </cell>
          <cell r="F221">
            <v>0</v>
          </cell>
          <cell r="G221">
            <v>0</v>
          </cell>
          <cell r="H221">
            <v>0</v>
          </cell>
        </row>
        <row r="222">
          <cell r="C222">
            <v>0</v>
          </cell>
          <cell r="D222">
            <v>0</v>
          </cell>
          <cell r="E222">
            <v>0</v>
          </cell>
          <cell r="F222">
            <v>0</v>
          </cell>
          <cell r="G222">
            <v>0</v>
          </cell>
          <cell r="H222">
            <v>0</v>
          </cell>
        </row>
        <row r="223">
          <cell r="C223">
            <v>0</v>
          </cell>
          <cell r="D223">
            <v>0</v>
          </cell>
          <cell r="E223">
            <v>0</v>
          </cell>
          <cell r="F223">
            <v>0</v>
          </cell>
          <cell r="G223">
            <v>0</v>
          </cell>
          <cell r="H223">
            <v>0</v>
          </cell>
        </row>
        <row r="224">
          <cell r="C224">
            <v>0</v>
          </cell>
          <cell r="D224">
            <v>0</v>
          </cell>
          <cell r="E224">
            <v>0</v>
          </cell>
          <cell r="F224">
            <v>0</v>
          </cell>
          <cell r="G224">
            <v>0</v>
          </cell>
          <cell r="H224">
            <v>0</v>
          </cell>
        </row>
        <row r="225">
          <cell r="C225">
            <v>0</v>
          </cell>
          <cell r="D225">
            <v>0</v>
          </cell>
          <cell r="E225">
            <v>0</v>
          </cell>
          <cell r="F225">
            <v>0</v>
          </cell>
          <cell r="G225">
            <v>0</v>
          </cell>
          <cell r="H225">
            <v>0</v>
          </cell>
        </row>
        <row r="226">
          <cell r="C226">
            <v>0</v>
          </cell>
          <cell r="D226">
            <v>0</v>
          </cell>
          <cell r="E226">
            <v>0</v>
          </cell>
          <cell r="F226">
            <v>0</v>
          </cell>
          <cell r="G226">
            <v>0</v>
          </cell>
          <cell r="H226">
            <v>0</v>
          </cell>
        </row>
        <row r="227">
          <cell r="C227">
            <v>0</v>
          </cell>
          <cell r="D227">
            <v>0</v>
          </cell>
          <cell r="E227">
            <v>0</v>
          </cell>
          <cell r="F227">
            <v>0</v>
          </cell>
          <cell r="G227">
            <v>0</v>
          </cell>
          <cell r="H227">
            <v>0</v>
          </cell>
        </row>
        <row r="228">
          <cell r="C228">
            <v>0</v>
          </cell>
          <cell r="D228">
            <v>0</v>
          </cell>
          <cell r="E228">
            <v>0</v>
          </cell>
          <cell r="F228">
            <v>0</v>
          </cell>
          <cell r="G228">
            <v>0</v>
          </cell>
          <cell r="H228">
            <v>0</v>
          </cell>
        </row>
        <row r="229">
          <cell r="C229">
            <v>0</v>
          </cell>
          <cell r="D229">
            <v>0</v>
          </cell>
          <cell r="E229">
            <v>0</v>
          </cell>
          <cell r="F229">
            <v>0</v>
          </cell>
          <cell r="G229">
            <v>0</v>
          </cell>
          <cell r="H229">
            <v>0</v>
          </cell>
        </row>
        <row r="230">
          <cell r="C230">
            <v>0</v>
          </cell>
          <cell r="D230">
            <v>0</v>
          </cell>
          <cell r="E230">
            <v>0</v>
          </cell>
          <cell r="F230">
            <v>0</v>
          </cell>
          <cell r="G230">
            <v>0</v>
          </cell>
          <cell r="H230">
            <v>0</v>
          </cell>
        </row>
        <row r="231">
          <cell r="C231">
            <v>0</v>
          </cell>
          <cell r="D231">
            <v>0</v>
          </cell>
          <cell r="E231">
            <v>0</v>
          </cell>
          <cell r="F231">
            <v>0</v>
          </cell>
          <cell r="G231">
            <v>0</v>
          </cell>
          <cell r="H231">
            <v>0</v>
          </cell>
        </row>
        <row r="232">
          <cell r="C232">
            <v>0</v>
          </cell>
          <cell r="D232">
            <v>0</v>
          </cell>
          <cell r="E232">
            <v>0</v>
          </cell>
          <cell r="F232">
            <v>0</v>
          </cell>
          <cell r="G232">
            <v>0</v>
          </cell>
          <cell r="H232">
            <v>0</v>
          </cell>
        </row>
        <row r="233">
          <cell r="C233">
            <v>0</v>
          </cell>
          <cell r="D233">
            <v>0</v>
          </cell>
          <cell r="E233">
            <v>0</v>
          </cell>
          <cell r="F233">
            <v>0</v>
          </cell>
          <cell r="G233">
            <v>0</v>
          </cell>
          <cell r="H233">
            <v>0</v>
          </cell>
        </row>
        <row r="234">
          <cell r="C234">
            <v>0</v>
          </cell>
          <cell r="D234">
            <v>0</v>
          </cell>
          <cell r="E234">
            <v>0</v>
          </cell>
          <cell r="F234">
            <v>0</v>
          </cell>
          <cell r="G234">
            <v>0</v>
          </cell>
          <cell r="H234">
            <v>0</v>
          </cell>
        </row>
        <row r="235">
          <cell r="C235">
            <v>0</v>
          </cell>
          <cell r="D235">
            <v>0</v>
          </cell>
          <cell r="E235">
            <v>0</v>
          </cell>
          <cell r="F235">
            <v>0</v>
          </cell>
          <cell r="G235">
            <v>0</v>
          </cell>
          <cell r="H235">
            <v>0</v>
          </cell>
        </row>
        <row r="236">
          <cell r="C236">
            <v>0</v>
          </cell>
          <cell r="D236">
            <v>0</v>
          </cell>
          <cell r="E236">
            <v>0</v>
          </cell>
          <cell r="F236">
            <v>0</v>
          </cell>
          <cell r="G236">
            <v>0</v>
          </cell>
          <cell r="H236">
            <v>0</v>
          </cell>
        </row>
        <row r="237">
          <cell r="C237">
            <v>0</v>
          </cell>
          <cell r="D237">
            <v>0</v>
          </cell>
          <cell r="E237">
            <v>0</v>
          </cell>
          <cell r="F237">
            <v>0</v>
          </cell>
          <cell r="G237">
            <v>0</v>
          </cell>
          <cell r="H237">
            <v>0</v>
          </cell>
        </row>
        <row r="238">
          <cell r="C238">
            <v>0</v>
          </cell>
          <cell r="D238">
            <v>0</v>
          </cell>
          <cell r="E238">
            <v>0</v>
          </cell>
          <cell r="F238">
            <v>0</v>
          </cell>
          <cell r="G238">
            <v>0</v>
          </cell>
          <cell r="H238">
            <v>0</v>
          </cell>
        </row>
        <row r="239">
          <cell r="C239">
            <v>0</v>
          </cell>
          <cell r="D239">
            <v>0</v>
          </cell>
          <cell r="E239">
            <v>0</v>
          </cell>
          <cell r="F239">
            <v>0</v>
          </cell>
          <cell r="G239">
            <v>0</v>
          </cell>
          <cell r="H239">
            <v>0</v>
          </cell>
        </row>
        <row r="240">
          <cell r="C240">
            <v>0</v>
          </cell>
          <cell r="D240">
            <v>0</v>
          </cell>
          <cell r="E240">
            <v>0</v>
          </cell>
          <cell r="F240">
            <v>0</v>
          </cell>
          <cell r="G240">
            <v>0</v>
          </cell>
          <cell r="H240">
            <v>0</v>
          </cell>
        </row>
        <row r="241">
          <cell r="C241">
            <v>0</v>
          </cell>
          <cell r="D241">
            <v>0</v>
          </cell>
          <cell r="E241">
            <v>0</v>
          </cell>
          <cell r="F241">
            <v>0</v>
          </cell>
          <cell r="G241">
            <v>0</v>
          </cell>
          <cell r="H241">
            <v>0</v>
          </cell>
        </row>
        <row r="242">
          <cell r="C242">
            <v>0</v>
          </cell>
          <cell r="D242">
            <v>0</v>
          </cell>
          <cell r="E242">
            <v>0</v>
          </cell>
          <cell r="F242">
            <v>0</v>
          </cell>
          <cell r="G242">
            <v>0</v>
          </cell>
          <cell r="H242">
            <v>0</v>
          </cell>
        </row>
        <row r="243">
          <cell r="C243">
            <v>0</v>
          </cell>
          <cell r="D243">
            <v>0</v>
          </cell>
          <cell r="E243">
            <v>0</v>
          </cell>
          <cell r="F243">
            <v>0</v>
          </cell>
          <cell r="G243">
            <v>0</v>
          </cell>
          <cell r="H243">
            <v>0</v>
          </cell>
        </row>
        <row r="244">
          <cell r="C244">
            <v>0</v>
          </cell>
          <cell r="D244">
            <v>0</v>
          </cell>
          <cell r="E244">
            <v>0</v>
          </cell>
          <cell r="F244">
            <v>0</v>
          </cell>
          <cell r="G244">
            <v>0</v>
          </cell>
          <cell r="H244">
            <v>0</v>
          </cell>
        </row>
        <row r="245">
          <cell r="C245">
            <v>0</v>
          </cell>
          <cell r="D245">
            <v>0</v>
          </cell>
          <cell r="E245">
            <v>0</v>
          </cell>
          <cell r="F245">
            <v>0</v>
          </cell>
          <cell r="G245">
            <v>0</v>
          </cell>
          <cell r="H245">
            <v>0</v>
          </cell>
        </row>
        <row r="246">
          <cell r="C246">
            <v>0</v>
          </cell>
          <cell r="D246">
            <v>0</v>
          </cell>
          <cell r="E246">
            <v>0</v>
          </cell>
          <cell r="F246">
            <v>0</v>
          </cell>
          <cell r="G246">
            <v>0</v>
          </cell>
          <cell r="H246">
            <v>0</v>
          </cell>
        </row>
        <row r="247">
          <cell r="C247">
            <v>0</v>
          </cell>
          <cell r="D247">
            <v>0</v>
          </cell>
          <cell r="E247">
            <v>0</v>
          </cell>
          <cell r="F247">
            <v>0</v>
          </cell>
          <cell r="G247">
            <v>0</v>
          </cell>
          <cell r="H247">
            <v>0</v>
          </cell>
        </row>
        <row r="248">
          <cell r="C248">
            <v>0</v>
          </cell>
          <cell r="D248">
            <v>0</v>
          </cell>
          <cell r="E248">
            <v>0</v>
          </cell>
          <cell r="F248">
            <v>0</v>
          </cell>
          <cell r="G248">
            <v>0</v>
          </cell>
          <cell r="H248">
            <v>0</v>
          </cell>
        </row>
        <row r="249">
          <cell r="C249">
            <v>0</v>
          </cell>
          <cell r="D249">
            <v>0</v>
          </cell>
          <cell r="E249">
            <v>0</v>
          </cell>
          <cell r="F249">
            <v>0</v>
          </cell>
          <cell r="G249">
            <v>0</v>
          </cell>
          <cell r="H249">
            <v>0</v>
          </cell>
        </row>
        <row r="250">
          <cell r="C250">
            <v>0</v>
          </cell>
          <cell r="D250">
            <v>0</v>
          </cell>
          <cell r="E250">
            <v>0</v>
          </cell>
          <cell r="F250">
            <v>0</v>
          </cell>
          <cell r="G250">
            <v>0</v>
          </cell>
          <cell r="H250">
            <v>0</v>
          </cell>
        </row>
        <row r="251">
          <cell r="C251">
            <v>0</v>
          </cell>
          <cell r="D251">
            <v>0</v>
          </cell>
          <cell r="E251">
            <v>0</v>
          </cell>
          <cell r="F251">
            <v>0</v>
          </cell>
          <cell r="G251">
            <v>0</v>
          </cell>
          <cell r="H251">
            <v>0</v>
          </cell>
        </row>
        <row r="252">
          <cell r="C252">
            <v>0</v>
          </cell>
          <cell r="D252">
            <v>0</v>
          </cell>
          <cell r="E252">
            <v>0</v>
          </cell>
          <cell r="F252">
            <v>0</v>
          </cell>
          <cell r="G252">
            <v>0</v>
          </cell>
          <cell r="H252">
            <v>0</v>
          </cell>
        </row>
        <row r="253">
          <cell r="C253">
            <v>0</v>
          </cell>
          <cell r="D253">
            <v>0</v>
          </cell>
          <cell r="E253">
            <v>0</v>
          </cell>
          <cell r="F253">
            <v>0</v>
          </cell>
          <cell r="G253">
            <v>0</v>
          </cell>
          <cell r="H253">
            <v>0</v>
          </cell>
        </row>
        <row r="254">
          <cell r="C254">
            <v>0</v>
          </cell>
          <cell r="D254">
            <v>0</v>
          </cell>
          <cell r="E254">
            <v>0</v>
          </cell>
          <cell r="F254">
            <v>0</v>
          </cell>
          <cell r="G254">
            <v>0</v>
          </cell>
          <cell r="H254">
            <v>0</v>
          </cell>
        </row>
        <row r="255">
          <cell r="C255">
            <v>0</v>
          </cell>
          <cell r="D255">
            <v>0</v>
          </cell>
          <cell r="E255">
            <v>0</v>
          </cell>
          <cell r="F255">
            <v>0</v>
          </cell>
          <cell r="G255">
            <v>0</v>
          </cell>
          <cell r="H255">
            <v>0</v>
          </cell>
        </row>
        <row r="256">
          <cell r="C256">
            <v>0</v>
          </cell>
          <cell r="D256">
            <v>0</v>
          </cell>
          <cell r="E256">
            <v>0</v>
          </cell>
          <cell r="F256">
            <v>0</v>
          </cell>
          <cell r="G256">
            <v>0</v>
          </cell>
          <cell r="H256">
            <v>0</v>
          </cell>
        </row>
        <row r="257">
          <cell r="C257">
            <v>0</v>
          </cell>
          <cell r="D257">
            <v>0</v>
          </cell>
          <cell r="E257">
            <v>0</v>
          </cell>
          <cell r="F257">
            <v>0</v>
          </cell>
          <cell r="G257">
            <v>0</v>
          </cell>
          <cell r="H257">
            <v>0</v>
          </cell>
        </row>
        <row r="258">
          <cell r="C258">
            <v>0</v>
          </cell>
          <cell r="D258">
            <v>0</v>
          </cell>
          <cell r="E258">
            <v>0</v>
          </cell>
          <cell r="F258">
            <v>0</v>
          </cell>
          <cell r="G258">
            <v>0</v>
          </cell>
          <cell r="H258">
            <v>0</v>
          </cell>
        </row>
        <row r="259">
          <cell r="C259">
            <v>0</v>
          </cell>
          <cell r="D259">
            <v>0</v>
          </cell>
          <cell r="E259">
            <v>0</v>
          </cell>
          <cell r="F259">
            <v>0</v>
          </cell>
          <cell r="G259">
            <v>0</v>
          </cell>
          <cell r="H259">
            <v>0</v>
          </cell>
        </row>
        <row r="260">
          <cell r="C260">
            <v>0</v>
          </cell>
          <cell r="D260">
            <v>0</v>
          </cell>
          <cell r="E260">
            <v>0</v>
          </cell>
          <cell r="F260">
            <v>0</v>
          </cell>
          <cell r="G260">
            <v>0</v>
          </cell>
          <cell r="H260">
            <v>0</v>
          </cell>
        </row>
        <row r="261">
          <cell r="C261">
            <v>0</v>
          </cell>
          <cell r="D261">
            <v>0</v>
          </cell>
          <cell r="E261">
            <v>0</v>
          </cell>
          <cell r="F261">
            <v>0</v>
          </cell>
          <cell r="G261">
            <v>0</v>
          </cell>
          <cell r="H261">
            <v>0</v>
          </cell>
        </row>
        <row r="262">
          <cell r="C262">
            <v>0</v>
          </cell>
          <cell r="D262">
            <v>0</v>
          </cell>
          <cell r="E262">
            <v>0</v>
          </cell>
          <cell r="F262">
            <v>0</v>
          </cell>
          <cell r="G262">
            <v>0</v>
          </cell>
          <cell r="H262">
            <v>0</v>
          </cell>
        </row>
        <row r="263">
          <cell r="C263">
            <v>0</v>
          </cell>
          <cell r="D263">
            <v>0</v>
          </cell>
          <cell r="E263">
            <v>0</v>
          </cell>
          <cell r="F263">
            <v>0</v>
          </cell>
          <cell r="G263">
            <v>0</v>
          </cell>
          <cell r="H263">
            <v>0</v>
          </cell>
        </row>
        <row r="264">
          <cell r="C264">
            <v>0</v>
          </cell>
          <cell r="D264">
            <v>0</v>
          </cell>
          <cell r="E264">
            <v>0</v>
          </cell>
          <cell r="F264">
            <v>0</v>
          </cell>
          <cell r="G264">
            <v>0</v>
          </cell>
          <cell r="H264">
            <v>0</v>
          </cell>
        </row>
        <row r="265">
          <cell r="C265">
            <v>0</v>
          </cell>
          <cell r="D265">
            <v>0</v>
          </cell>
          <cell r="E265">
            <v>0</v>
          </cell>
          <cell r="F265">
            <v>0</v>
          </cell>
          <cell r="G265">
            <v>0</v>
          </cell>
          <cell r="H265">
            <v>0</v>
          </cell>
        </row>
        <row r="266">
          <cell r="C266">
            <v>0</v>
          </cell>
          <cell r="D266">
            <v>0</v>
          </cell>
          <cell r="E266">
            <v>0</v>
          </cell>
          <cell r="F266">
            <v>0</v>
          </cell>
          <cell r="G266">
            <v>0</v>
          </cell>
          <cell r="H266">
            <v>0</v>
          </cell>
        </row>
        <row r="267">
          <cell r="C267">
            <v>0</v>
          </cell>
          <cell r="D267">
            <v>0</v>
          </cell>
          <cell r="E267">
            <v>0</v>
          </cell>
          <cell r="F267">
            <v>0</v>
          </cell>
          <cell r="G267">
            <v>0</v>
          </cell>
          <cell r="H267">
            <v>0</v>
          </cell>
        </row>
        <row r="268">
          <cell r="C268">
            <v>0</v>
          </cell>
          <cell r="D268">
            <v>0</v>
          </cell>
          <cell r="E268">
            <v>0</v>
          </cell>
          <cell r="F268">
            <v>0</v>
          </cell>
          <cell r="G268">
            <v>0</v>
          </cell>
          <cell r="H268">
            <v>0</v>
          </cell>
        </row>
        <row r="269">
          <cell r="C269">
            <v>0</v>
          </cell>
          <cell r="D269">
            <v>0</v>
          </cell>
          <cell r="E269">
            <v>0</v>
          </cell>
          <cell r="F269">
            <v>0</v>
          </cell>
          <cell r="G269">
            <v>0</v>
          </cell>
          <cell r="H269">
            <v>0</v>
          </cell>
        </row>
        <row r="270">
          <cell r="C270">
            <v>0</v>
          </cell>
          <cell r="D270">
            <v>0</v>
          </cell>
          <cell r="E270">
            <v>0</v>
          </cell>
          <cell r="F270">
            <v>0</v>
          </cell>
          <cell r="G270">
            <v>0</v>
          </cell>
          <cell r="H270">
            <v>0</v>
          </cell>
        </row>
        <row r="271">
          <cell r="C271">
            <v>0</v>
          </cell>
          <cell r="D271">
            <v>0</v>
          </cell>
          <cell r="E271">
            <v>0</v>
          </cell>
          <cell r="F271">
            <v>0</v>
          </cell>
          <cell r="G271">
            <v>0</v>
          </cell>
          <cell r="H271">
            <v>0</v>
          </cell>
        </row>
        <row r="272">
          <cell r="C272">
            <v>0</v>
          </cell>
          <cell r="D272">
            <v>0</v>
          </cell>
          <cell r="E272">
            <v>0</v>
          </cell>
          <cell r="F272">
            <v>0</v>
          </cell>
          <cell r="G272">
            <v>0</v>
          </cell>
          <cell r="H272">
            <v>0</v>
          </cell>
        </row>
        <row r="273">
          <cell r="C273">
            <v>0</v>
          </cell>
          <cell r="D273">
            <v>0</v>
          </cell>
          <cell r="E273">
            <v>0</v>
          </cell>
          <cell r="F273">
            <v>0</v>
          </cell>
          <cell r="G273">
            <v>0</v>
          </cell>
          <cell r="H273">
            <v>0</v>
          </cell>
        </row>
        <row r="274">
          <cell r="C274">
            <v>0</v>
          </cell>
          <cell r="D274">
            <v>0</v>
          </cell>
          <cell r="E274">
            <v>0</v>
          </cell>
          <cell r="F274">
            <v>0</v>
          </cell>
          <cell r="G274">
            <v>0</v>
          </cell>
          <cell r="H274">
            <v>0</v>
          </cell>
        </row>
        <row r="275">
          <cell r="C275">
            <v>0</v>
          </cell>
          <cell r="D275">
            <v>0</v>
          </cell>
          <cell r="E275">
            <v>0</v>
          </cell>
          <cell r="F275">
            <v>0</v>
          </cell>
          <cell r="G275">
            <v>0</v>
          </cell>
          <cell r="H275">
            <v>0</v>
          </cell>
        </row>
        <row r="276">
          <cell r="C276">
            <v>0</v>
          </cell>
          <cell r="D276">
            <v>0</v>
          </cell>
          <cell r="E276">
            <v>0</v>
          </cell>
          <cell r="F276">
            <v>0</v>
          </cell>
          <cell r="G276">
            <v>0</v>
          </cell>
          <cell r="H276">
            <v>0</v>
          </cell>
        </row>
        <row r="277">
          <cell r="C277">
            <v>0</v>
          </cell>
          <cell r="D277">
            <v>0</v>
          </cell>
          <cell r="E277">
            <v>0</v>
          </cell>
          <cell r="F277">
            <v>0</v>
          </cell>
          <cell r="G277">
            <v>0</v>
          </cell>
          <cell r="H277">
            <v>0</v>
          </cell>
        </row>
        <row r="278">
          <cell r="C278">
            <v>0</v>
          </cell>
          <cell r="D278">
            <v>0</v>
          </cell>
          <cell r="E278">
            <v>0</v>
          </cell>
          <cell r="F278">
            <v>0</v>
          </cell>
          <cell r="G278">
            <v>0</v>
          </cell>
          <cell r="H278">
            <v>0</v>
          </cell>
        </row>
        <row r="279">
          <cell r="C279">
            <v>0</v>
          </cell>
          <cell r="D279">
            <v>0</v>
          </cell>
          <cell r="E279">
            <v>0</v>
          </cell>
          <cell r="F279">
            <v>0</v>
          </cell>
          <cell r="G279">
            <v>0</v>
          </cell>
          <cell r="H279">
            <v>0</v>
          </cell>
        </row>
        <row r="280">
          <cell r="C280">
            <v>0</v>
          </cell>
          <cell r="D280">
            <v>0</v>
          </cell>
          <cell r="E280">
            <v>0</v>
          </cell>
          <cell r="F280">
            <v>0</v>
          </cell>
          <cell r="G280">
            <v>0</v>
          </cell>
          <cell r="H280">
            <v>0</v>
          </cell>
        </row>
        <row r="281">
          <cell r="C281">
            <v>0</v>
          </cell>
          <cell r="D281">
            <v>0</v>
          </cell>
          <cell r="E281">
            <v>0</v>
          </cell>
          <cell r="F281">
            <v>0</v>
          </cell>
          <cell r="G281">
            <v>0</v>
          </cell>
          <cell r="H281">
            <v>0</v>
          </cell>
        </row>
        <row r="282">
          <cell r="C282">
            <v>5673511</v>
          </cell>
          <cell r="D282">
            <v>5712218</v>
          </cell>
          <cell r="E282">
            <v>0</v>
          </cell>
          <cell r="F282">
            <v>0</v>
          </cell>
          <cell r="G282">
            <v>4804523.107000001</v>
          </cell>
          <cell r="H282">
            <v>0</v>
          </cell>
        </row>
        <row r="283">
          <cell r="C283">
            <v>0</v>
          </cell>
          <cell r="D283">
            <v>235943</v>
          </cell>
          <cell r="E283">
            <v>0</v>
          </cell>
          <cell r="F283">
            <v>0</v>
          </cell>
          <cell r="G283">
            <v>133071.85199999998</v>
          </cell>
          <cell r="H283">
            <v>0</v>
          </cell>
        </row>
        <row r="284">
          <cell r="C284">
            <v>157907</v>
          </cell>
          <cell r="D284">
            <v>0</v>
          </cell>
          <cell r="E284">
            <v>0</v>
          </cell>
          <cell r="F284">
            <v>0</v>
          </cell>
          <cell r="G284">
            <v>44687.681</v>
          </cell>
          <cell r="H284">
            <v>0</v>
          </cell>
        </row>
        <row r="285">
          <cell r="C285">
            <v>16272</v>
          </cell>
          <cell r="D285">
            <v>0</v>
          </cell>
          <cell r="E285">
            <v>0</v>
          </cell>
          <cell r="F285">
            <v>0</v>
          </cell>
          <cell r="G285">
            <v>4621.248</v>
          </cell>
          <cell r="H285">
            <v>0</v>
          </cell>
        </row>
        <row r="286">
          <cell r="C286">
            <v>0</v>
          </cell>
          <cell r="D286">
            <v>161613</v>
          </cell>
          <cell r="E286">
            <v>0</v>
          </cell>
          <cell r="F286">
            <v>0</v>
          </cell>
          <cell r="G286">
            <v>92119.40999999999</v>
          </cell>
          <cell r="H286">
            <v>0</v>
          </cell>
        </row>
        <row r="287">
          <cell r="C287">
            <v>3150</v>
          </cell>
          <cell r="D287">
            <v>3150</v>
          </cell>
          <cell r="E287">
            <v>0</v>
          </cell>
          <cell r="F287">
            <v>0</v>
          </cell>
          <cell r="G287">
            <v>2702.7</v>
          </cell>
          <cell r="H287">
            <v>0</v>
          </cell>
        </row>
        <row r="288">
          <cell r="C288">
            <v>0</v>
          </cell>
          <cell r="D288">
            <v>0</v>
          </cell>
          <cell r="E288">
            <v>0</v>
          </cell>
          <cell r="F288">
            <v>0</v>
          </cell>
          <cell r="G288">
            <v>0</v>
          </cell>
          <cell r="H288">
            <v>0</v>
          </cell>
        </row>
        <row r="289">
          <cell r="C289">
            <v>0</v>
          </cell>
          <cell r="D289">
            <v>0</v>
          </cell>
          <cell r="E289">
            <v>0</v>
          </cell>
          <cell r="F289">
            <v>0</v>
          </cell>
          <cell r="G289">
            <v>0</v>
          </cell>
          <cell r="H289">
            <v>0</v>
          </cell>
        </row>
        <row r="290">
          <cell r="C290">
            <v>0</v>
          </cell>
          <cell r="D290">
            <v>0</v>
          </cell>
          <cell r="E290">
            <v>0</v>
          </cell>
          <cell r="F290">
            <v>0</v>
          </cell>
          <cell r="G290">
            <v>0</v>
          </cell>
          <cell r="H290">
            <v>0</v>
          </cell>
        </row>
        <row r="291">
          <cell r="C291">
            <v>0</v>
          </cell>
          <cell r="D291">
            <v>0</v>
          </cell>
          <cell r="E291">
            <v>0</v>
          </cell>
          <cell r="F291">
            <v>0</v>
          </cell>
          <cell r="G291">
            <v>0</v>
          </cell>
          <cell r="H291">
            <v>0</v>
          </cell>
        </row>
        <row r="292">
          <cell r="C292">
            <v>0</v>
          </cell>
          <cell r="D292">
            <v>0</v>
          </cell>
          <cell r="E292">
            <v>0</v>
          </cell>
          <cell r="F292">
            <v>0</v>
          </cell>
          <cell r="G292">
            <v>0</v>
          </cell>
          <cell r="H292">
            <v>0</v>
          </cell>
        </row>
        <row r="293">
          <cell r="C293">
            <v>0</v>
          </cell>
          <cell r="D293">
            <v>0</v>
          </cell>
          <cell r="E293">
            <v>0</v>
          </cell>
          <cell r="F293">
            <v>0</v>
          </cell>
          <cell r="G293">
            <v>0</v>
          </cell>
          <cell r="H293">
            <v>0</v>
          </cell>
        </row>
        <row r="294">
          <cell r="C294">
            <v>0</v>
          </cell>
          <cell r="D294">
            <v>0</v>
          </cell>
          <cell r="E294">
            <v>0</v>
          </cell>
          <cell r="F294">
            <v>0</v>
          </cell>
          <cell r="G294">
            <v>0</v>
          </cell>
          <cell r="H294">
            <v>0</v>
          </cell>
        </row>
        <row r="295">
          <cell r="C295">
            <v>0</v>
          </cell>
          <cell r="D295">
            <v>0</v>
          </cell>
          <cell r="E295">
            <v>0</v>
          </cell>
          <cell r="F295">
            <v>0</v>
          </cell>
          <cell r="G295">
            <v>0</v>
          </cell>
          <cell r="H295">
            <v>0</v>
          </cell>
        </row>
        <row r="296">
          <cell r="C296">
            <v>0</v>
          </cell>
          <cell r="D296">
            <v>0</v>
          </cell>
          <cell r="E296">
            <v>0</v>
          </cell>
          <cell r="F296">
            <v>0</v>
          </cell>
          <cell r="G296">
            <v>0</v>
          </cell>
          <cell r="H296">
            <v>0</v>
          </cell>
        </row>
        <row r="297">
          <cell r="C297">
            <v>0</v>
          </cell>
          <cell r="D297">
            <v>0</v>
          </cell>
          <cell r="E297">
            <v>0</v>
          </cell>
          <cell r="F297">
            <v>0</v>
          </cell>
          <cell r="G297">
            <v>0</v>
          </cell>
          <cell r="H297">
            <v>0</v>
          </cell>
        </row>
        <row r="298">
          <cell r="C298">
            <v>0</v>
          </cell>
          <cell r="D298">
            <v>0</v>
          </cell>
          <cell r="E298">
            <v>0</v>
          </cell>
          <cell r="F298">
            <v>0</v>
          </cell>
          <cell r="G298">
            <v>0</v>
          </cell>
          <cell r="H298">
            <v>0</v>
          </cell>
        </row>
        <row r="299">
          <cell r="C299">
            <v>0</v>
          </cell>
          <cell r="D299">
            <v>0</v>
          </cell>
          <cell r="E299">
            <v>0</v>
          </cell>
          <cell r="F299">
            <v>0</v>
          </cell>
          <cell r="G299">
            <v>0</v>
          </cell>
          <cell r="H299">
            <v>0</v>
          </cell>
        </row>
        <row r="300">
          <cell r="C300">
            <v>0</v>
          </cell>
          <cell r="D300">
            <v>0</v>
          </cell>
          <cell r="E300">
            <v>0</v>
          </cell>
          <cell r="F300">
            <v>0</v>
          </cell>
          <cell r="G300">
            <v>0</v>
          </cell>
          <cell r="H300">
            <v>0</v>
          </cell>
        </row>
        <row r="301">
          <cell r="C301">
            <v>0</v>
          </cell>
          <cell r="D301">
            <v>0</v>
          </cell>
          <cell r="E301">
            <v>0</v>
          </cell>
          <cell r="F301">
            <v>0</v>
          </cell>
          <cell r="G301">
            <v>0</v>
          </cell>
          <cell r="H301">
            <v>0</v>
          </cell>
        </row>
        <row r="302">
          <cell r="C302">
            <v>0</v>
          </cell>
          <cell r="D302">
            <v>0</v>
          </cell>
          <cell r="E302">
            <v>0</v>
          </cell>
          <cell r="F302">
            <v>0</v>
          </cell>
          <cell r="G302">
            <v>0</v>
          </cell>
          <cell r="H302">
            <v>0</v>
          </cell>
        </row>
        <row r="303">
          <cell r="C303">
            <v>0</v>
          </cell>
          <cell r="D303">
            <v>0</v>
          </cell>
          <cell r="E303">
            <v>0</v>
          </cell>
          <cell r="F303">
            <v>0</v>
          </cell>
          <cell r="G303">
            <v>0</v>
          </cell>
          <cell r="H303">
            <v>0</v>
          </cell>
        </row>
        <row r="304">
          <cell r="C304">
            <v>0</v>
          </cell>
          <cell r="D304">
            <v>0</v>
          </cell>
          <cell r="E304">
            <v>0</v>
          </cell>
          <cell r="F304">
            <v>0</v>
          </cell>
          <cell r="G304">
            <v>0</v>
          </cell>
          <cell r="H304">
            <v>0</v>
          </cell>
        </row>
        <row r="305">
          <cell r="C305">
            <v>0</v>
          </cell>
          <cell r="D305">
            <v>0</v>
          </cell>
          <cell r="E305">
            <v>0</v>
          </cell>
          <cell r="F305">
            <v>0</v>
          </cell>
          <cell r="G305">
            <v>0</v>
          </cell>
          <cell r="H305">
            <v>0</v>
          </cell>
        </row>
        <row r="306">
          <cell r="C306">
            <v>0</v>
          </cell>
          <cell r="D306">
            <v>0</v>
          </cell>
          <cell r="E306">
            <v>0</v>
          </cell>
          <cell r="F306">
            <v>0</v>
          </cell>
          <cell r="G306">
            <v>0</v>
          </cell>
          <cell r="H306">
            <v>0</v>
          </cell>
        </row>
        <row r="307">
          <cell r="C307">
            <v>0</v>
          </cell>
          <cell r="D307">
            <v>0</v>
          </cell>
          <cell r="E307">
            <v>0</v>
          </cell>
          <cell r="F307">
            <v>0</v>
          </cell>
          <cell r="G307">
            <v>0</v>
          </cell>
          <cell r="H307">
            <v>0</v>
          </cell>
        </row>
        <row r="308">
          <cell r="C308">
            <v>0</v>
          </cell>
          <cell r="D308">
            <v>0</v>
          </cell>
          <cell r="E308">
            <v>0</v>
          </cell>
          <cell r="F308">
            <v>0</v>
          </cell>
          <cell r="G308">
            <v>0</v>
          </cell>
          <cell r="H308">
            <v>0</v>
          </cell>
        </row>
        <row r="309">
          <cell r="C309">
            <v>0</v>
          </cell>
          <cell r="D309">
            <v>0</v>
          </cell>
          <cell r="E309">
            <v>0</v>
          </cell>
          <cell r="F309">
            <v>0</v>
          </cell>
          <cell r="G309">
            <v>0</v>
          </cell>
          <cell r="H309">
            <v>0</v>
          </cell>
        </row>
        <row r="310">
          <cell r="C310">
            <v>0</v>
          </cell>
          <cell r="D310">
            <v>0</v>
          </cell>
          <cell r="E310">
            <v>0</v>
          </cell>
          <cell r="F310">
            <v>0</v>
          </cell>
          <cell r="G310">
            <v>0</v>
          </cell>
          <cell r="H310">
            <v>0</v>
          </cell>
        </row>
        <row r="311">
          <cell r="C311">
            <v>0</v>
          </cell>
          <cell r="D311">
            <v>0</v>
          </cell>
          <cell r="E311">
            <v>0</v>
          </cell>
          <cell r="F311">
            <v>0</v>
          </cell>
          <cell r="G311">
            <v>0</v>
          </cell>
          <cell r="H311">
            <v>0</v>
          </cell>
        </row>
        <row r="312">
          <cell r="C312">
            <v>0</v>
          </cell>
          <cell r="D312">
            <v>0</v>
          </cell>
          <cell r="E312">
            <v>0</v>
          </cell>
          <cell r="F312">
            <v>0</v>
          </cell>
          <cell r="G312">
            <v>0</v>
          </cell>
          <cell r="H312">
            <v>0</v>
          </cell>
        </row>
        <row r="313">
          <cell r="C313">
            <v>0</v>
          </cell>
          <cell r="D313">
            <v>0</v>
          </cell>
          <cell r="E313">
            <v>0</v>
          </cell>
          <cell r="F313">
            <v>0</v>
          </cell>
          <cell r="G313">
            <v>0</v>
          </cell>
          <cell r="H313">
            <v>0</v>
          </cell>
        </row>
        <row r="314">
          <cell r="C314">
            <v>0</v>
          </cell>
          <cell r="D314">
            <v>0</v>
          </cell>
          <cell r="E314">
            <v>0</v>
          </cell>
          <cell r="F314">
            <v>0</v>
          </cell>
          <cell r="G314">
            <v>0</v>
          </cell>
          <cell r="H314">
            <v>0</v>
          </cell>
        </row>
        <row r="315">
          <cell r="C315">
            <v>0</v>
          </cell>
          <cell r="D315">
            <v>0</v>
          </cell>
          <cell r="E315">
            <v>0</v>
          </cell>
          <cell r="F315">
            <v>0</v>
          </cell>
          <cell r="G315">
            <v>0</v>
          </cell>
          <cell r="H315">
            <v>0</v>
          </cell>
        </row>
        <row r="316">
          <cell r="C316">
            <v>0</v>
          </cell>
          <cell r="D316">
            <v>0</v>
          </cell>
          <cell r="E316">
            <v>0</v>
          </cell>
          <cell r="F316">
            <v>0</v>
          </cell>
          <cell r="G316">
            <v>0</v>
          </cell>
          <cell r="H316">
            <v>0</v>
          </cell>
        </row>
        <row r="317">
          <cell r="C317">
            <v>0</v>
          </cell>
          <cell r="D317">
            <v>0</v>
          </cell>
          <cell r="E317">
            <v>0</v>
          </cell>
          <cell r="F317">
            <v>0</v>
          </cell>
          <cell r="G317">
            <v>0</v>
          </cell>
          <cell r="H317">
            <v>0</v>
          </cell>
        </row>
        <row r="318">
          <cell r="C318">
            <v>0</v>
          </cell>
          <cell r="D318">
            <v>0</v>
          </cell>
          <cell r="E318">
            <v>0</v>
          </cell>
          <cell r="F318">
            <v>0</v>
          </cell>
          <cell r="G318">
            <v>0</v>
          </cell>
          <cell r="H318">
            <v>0</v>
          </cell>
        </row>
        <row r="319">
          <cell r="C319">
            <v>0</v>
          </cell>
          <cell r="D319">
            <v>0</v>
          </cell>
          <cell r="E319">
            <v>0</v>
          </cell>
          <cell r="F319">
            <v>0</v>
          </cell>
          <cell r="G319">
            <v>0</v>
          </cell>
          <cell r="H319">
            <v>0</v>
          </cell>
        </row>
        <row r="320">
          <cell r="C320">
            <v>0</v>
          </cell>
          <cell r="D320">
            <v>0</v>
          </cell>
          <cell r="E320">
            <v>0</v>
          </cell>
          <cell r="F320">
            <v>0</v>
          </cell>
          <cell r="G320">
            <v>0</v>
          </cell>
          <cell r="H320">
            <v>0</v>
          </cell>
        </row>
        <row r="321">
          <cell r="C321">
            <v>0</v>
          </cell>
          <cell r="D321">
            <v>0</v>
          </cell>
          <cell r="E321">
            <v>0</v>
          </cell>
          <cell r="F321">
            <v>0</v>
          </cell>
          <cell r="G321">
            <v>0</v>
          </cell>
          <cell r="H321">
            <v>0</v>
          </cell>
        </row>
        <row r="322">
          <cell r="C322">
            <v>0</v>
          </cell>
          <cell r="D322">
            <v>0</v>
          </cell>
          <cell r="E322">
            <v>0</v>
          </cell>
          <cell r="F322">
            <v>0</v>
          </cell>
          <cell r="G322">
            <v>0</v>
          </cell>
          <cell r="H322">
            <v>0</v>
          </cell>
        </row>
        <row r="323">
          <cell r="C323">
            <v>0</v>
          </cell>
          <cell r="D323">
            <v>0</v>
          </cell>
          <cell r="E323">
            <v>0</v>
          </cell>
          <cell r="F323">
            <v>0</v>
          </cell>
          <cell r="G323">
            <v>0</v>
          </cell>
          <cell r="H323">
            <v>0</v>
          </cell>
        </row>
        <row r="324">
          <cell r="C324">
            <v>0</v>
          </cell>
          <cell r="D324">
            <v>0</v>
          </cell>
          <cell r="E324">
            <v>0</v>
          </cell>
          <cell r="F324">
            <v>0</v>
          </cell>
          <cell r="G324">
            <v>0</v>
          </cell>
          <cell r="H324">
            <v>0</v>
          </cell>
        </row>
        <row r="325">
          <cell r="C325">
            <v>0</v>
          </cell>
          <cell r="D325">
            <v>0</v>
          </cell>
          <cell r="E325">
            <v>0</v>
          </cell>
          <cell r="F325">
            <v>0</v>
          </cell>
          <cell r="G325">
            <v>0</v>
          </cell>
          <cell r="H325">
            <v>0</v>
          </cell>
        </row>
        <row r="326">
          <cell r="C326">
            <v>0</v>
          </cell>
          <cell r="D326">
            <v>0</v>
          </cell>
          <cell r="E326">
            <v>0</v>
          </cell>
          <cell r="F326">
            <v>0</v>
          </cell>
          <cell r="G326">
            <v>0</v>
          </cell>
          <cell r="H326">
            <v>0</v>
          </cell>
        </row>
        <row r="327">
          <cell r="C327">
            <v>0</v>
          </cell>
          <cell r="D327">
            <v>0</v>
          </cell>
          <cell r="E327">
            <v>0</v>
          </cell>
          <cell r="F327">
            <v>0</v>
          </cell>
          <cell r="G327">
            <v>0</v>
          </cell>
          <cell r="H327">
            <v>0</v>
          </cell>
        </row>
        <row r="328">
          <cell r="C328">
            <v>0</v>
          </cell>
          <cell r="D328">
            <v>0</v>
          </cell>
          <cell r="E328">
            <v>0</v>
          </cell>
          <cell r="F328">
            <v>0</v>
          </cell>
          <cell r="G328">
            <v>0</v>
          </cell>
          <cell r="H328">
            <v>0</v>
          </cell>
        </row>
        <row r="329">
          <cell r="C329">
            <v>0</v>
          </cell>
          <cell r="D329">
            <v>0</v>
          </cell>
          <cell r="E329">
            <v>0</v>
          </cell>
          <cell r="F329">
            <v>0</v>
          </cell>
          <cell r="G329">
            <v>0</v>
          </cell>
          <cell r="H329">
            <v>0</v>
          </cell>
        </row>
        <row r="330">
          <cell r="C330">
            <v>0</v>
          </cell>
          <cell r="D330">
            <v>0</v>
          </cell>
          <cell r="E330">
            <v>0</v>
          </cell>
          <cell r="F330">
            <v>0</v>
          </cell>
          <cell r="G330">
            <v>0</v>
          </cell>
          <cell r="H330">
            <v>0</v>
          </cell>
        </row>
        <row r="331">
          <cell r="C331">
            <v>0</v>
          </cell>
          <cell r="D331">
            <v>0</v>
          </cell>
          <cell r="E331">
            <v>0</v>
          </cell>
          <cell r="F331">
            <v>0</v>
          </cell>
          <cell r="G331">
            <v>0</v>
          </cell>
          <cell r="H331">
            <v>0</v>
          </cell>
        </row>
        <row r="332">
          <cell r="C332">
            <v>0</v>
          </cell>
          <cell r="D332">
            <v>0</v>
          </cell>
          <cell r="E332">
            <v>0</v>
          </cell>
          <cell r="F332">
            <v>0</v>
          </cell>
          <cell r="G332">
            <v>0</v>
          </cell>
          <cell r="H332">
            <v>0</v>
          </cell>
        </row>
        <row r="333">
          <cell r="C333">
            <v>0</v>
          </cell>
          <cell r="D333">
            <v>0</v>
          </cell>
          <cell r="E333">
            <v>0</v>
          </cell>
          <cell r="F333">
            <v>0</v>
          </cell>
          <cell r="G333">
            <v>0</v>
          </cell>
          <cell r="H333">
            <v>0</v>
          </cell>
        </row>
        <row r="334">
          <cell r="C334">
            <v>0</v>
          </cell>
          <cell r="D334">
            <v>0</v>
          </cell>
          <cell r="E334">
            <v>0</v>
          </cell>
          <cell r="F334">
            <v>0</v>
          </cell>
          <cell r="G334">
            <v>0</v>
          </cell>
          <cell r="H334">
            <v>0</v>
          </cell>
        </row>
        <row r="335">
          <cell r="C335">
            <v>0</v>
          </cell>
          <cell r="D335">
            <v>0</v>
          </cell>
          <cell r="E335">
            <v>0</v>
          </cell>
          <cell r="F335">
            <v>0</v>
          </cell>
          <cell r="G335">
            <v>0</v>
          </cell>
          <cell r="H335">
            <v>0</v>
          </cell>
        </row>
        <row r="336">
          <cell r="C336">
            <v>0</v>
          </cell>
          <cell r="D336">
            <v>0</v>
          </cell>
          <cell r="E336">
            <v>0</v>
          </cell>
          <cell r="F336">
            <v>0</v>
          </cell>
          <cell r="G336">
            <v>0</v>
          </cell>
          <cell r="H336">
            <v>0</v>
          </cell>
        </row>
        <row r="337">
          <cell r="C337">
            <v>0</v>
          </cell>
          <cell r="D337">
            <v>0</v>
          </cell>
          <cell r="E337">
            <v>0</v>
          </cell>
          <cell r="F337">
            <v>0</v>
          </cell>
          <cell r="G337">
            <v>0</v>
          </cell>
          <cell r="H337">
            <v>0</v>
          </cell>
        </row>
        <row r="338">
          <cell r="C338">
            <v>0</v>
          </cell>
          <cell r="D338">
            <v>0</v>
          </cell>
          <cell r="E338">
            <v>0</v>
          </cell>
          <cell r="F338">
            <v>0</v>
          </cell>
          <cell r="G338">
            <v>0</v>
          </cell>
          <cell r="H338">
            <v>0</v>
          </cell>
        </row>
        <row r="339">
          <cell r="C339">
            <v>0</v>
          </cell>
          <cell r="D339">
            <v>0</v>
          </cell>
          <cell r="E339">
            <v>0</v>
          </cell>
          <cell r="F339">
            <v>0</v>
          </cell>
          <cell r="G339">
            <v>0</v>
          </cell>
          <cell r="H339">
            <v>0</v>
          </cell>
        </row>
        <row r="340">
          <cell r="C340">
            <v>0</v>
          </cell>
          <cell r="D340">
            <v>0</v>
          </cell>
          <cell r="E340">
            <v>0</v>
          </cell>
          <cell r="F340">
            <v>0</v>
          </cell>
          <cell r="G340">
            <v>0</v>
          </cell>
          <cell r="H340">
            <v>0</v>
          </cell>
        </row>
        <row r="341">
          <cell r="C341">
            <v>0</v>
          </cell>
          <cell r="D341">
            <v>0</v>
          </cell>
          <cell r="E341">
            <v>0</v>
          </cell>
          <cell r="F341">
            <v>0</v>
          </cell>
          <cell r="G341">
            <v>0</v>
          </cell>
          <cell r="H341">
            <v>0</v>
          </cell>
        </row>
        <row r="342">
          <cell r="C342">
            <v>19978</v>
          </cell>
          <cell r="D342">
            <v>115274</v>
          </cell>
          <cell r="E342">
            <v>0</v>
          </cell>
          <cell r="F342">
            <v>0</v>
          </cell>
          <cell r="G342">
            <v>85429.36600000001</v>
          </cell>
          <cell r="H342">
            <v>0</v>
          </cell>
        </row>
        <row r="343">
          <cell r="C343">
            <v>0</v>
          </cell>
          <cell r="D343">
            <v>0</v>
          </cell>
          <cell r="E343">
            <v>0</v>
          </cell>
          <cell r="F343">
            <v>0</v>
          </cell>
          <cell r="G343">
            <v>0</v>
          </cell>
          <cell r="H343">
            <v>0</v>
          </cell>
        </row>
        <row r="344">
          <cell r="C344">
            <v>0</v>
          </cell>
          <cell r="D344">
            <v>0</v>
          </cell>
          <cell r="E344">
            <v>0</v>
          </cell>
          <cell r="F344">
            <v>0</v>
          </cell>
          <cell r="G344">
            <v>0</v>
          </cell>
          <cell r="H344">
            <v>0</v>
          </cell>
        </row>
        <row r="345">
          <cell r="C345">
            <v>0</v>
          </cell>
          <cell r="D345">
            <v>0</v>
          </cell>
          <cell r="E345">
            <v>0</v>
          </cell>
          <cell r="F345">
            <v>0</v>
          </cell>
          <cell r="G345">
            <v>0</v>
          </cell>
          <cell r="H345">
            <v>0</v>
          </cell>
        </row>
        <row r="346">
          <cell r="C346">
            <v>0</v>
          </cell>
          <cell r="D346">
            <v>0</v>
          </cell>
          <cell r="E346">
            <v>0</v>
          </cell>
          <cell r="F346">
            <v>0</v>
          </cell>
          <cell r="G346">
            <v>0</v>
          </cell>
          <cell r="H346">
            <v>0</v>
          </cell>
        </row>
        <row r="347">
          <cell r="C347">
            <v>0</v>
          </cell>
          <cell r="D347">
            <v>0</v>
          </cell>
          <cell r="E347">
            <v>0</v>
          </cell>
          <cell r="F347">
            <v>0</v>
          </cell>
          <cell r="G347">
            <v>0</v>
          </cell>
          <cell r="H347">
            <v>0</v>
          </cell>
        </row>
        <row r="348">
          <cell r="C348">
            <v>0</v>
          </cell>
          <cell r="D348">
            <v>0</v>
          </cell>
          <cell r="E348">
            <v>0</v>
          </cell>
          <cell r="F348">
            <v>0</v>
          </cell>
          <cell r="G348">
            <v>0</v>
          </cell>
          <cell r="H348">
            <v>0</v>
          </cell>
        </row>
        <row r="349">
          <cell r="C349">
            <v>0</v>
          </cell>
          <cell r="D349">
            <v>0</v>
          </cell>
          <cell r="E349">
            <v>0</v>
          </cell>
          <cell r="F349">
            <v>0</v>
          </cell>
          <cell r="G349">
            <v>0</v>
          </cell>
          <cell r="H349">
            <v>0</v>
          </cell>
        </row>
        <row r="350">
          <cell r="C350">
            <v>0</v>
          </cell>
          <cell r="D350">
            <v>0</v>
          </cell>
          <cell r="E350">
            <v>0</v>
          </cell>
          <cell r="F350">
            <v>0</v>
          </cell>
          <cell r="G350">
            <v>0</v>
          </cell>
          <cell r="H350">
            <v>0</v>
          </cell>
        </row>
        <row r="351">
          <cell r="C351">
            <v>0</v>
          </cell>
          <cell r="D351">
            <v>0</v>
          </cell>
          <cell r="E351">
            <v>0</v>
          </cell>
          <cell r="F351">
            <v>0</v>
          </cell>
          <cell r="G351">
            <v>0</v>
          </cell>
          <cell r="H351">
            <v>0</v>
          </cell>
        </row>
        <row r="352">
          <cell r="C352">
            <v>0</v>
          </cell>
          <cell r="D352">
            <v>0</v>
          </cell>
          <cell r="E352">
            <v>0</v>
          </cell>
          <cell r="F352">
            <v>0</v>
          </cell>
          <cell r="G352">
            <v>0</v>
          </cell>
          <cell r="H352">
            <v>0</v>
          </cell>
        </row>
        <row r="353">
          <cell r="C353">
            <v>0</v>
          </cell>
          <cell r="D353">
            <v>0</v>
          </cell>
          <cell r="E353">
            <v>0</v>
          </cell>
          <cell r="F353">
            <v>0</v>
          </cell>
          <cell r="G353">
            <v>0</v>
          </cell>
          <cell r="H353">
            <v>0</v>
          </cell>
        </row>
        <row r="354">
          <cell r="C354">
            <v>0</v>
          </cell>
          <cell r="D354">
            <v>0</v>
          </cell>
          <cell r="E354">
            <v>0</v>
          </cell>
          <cell r="F354">
            <v>0</v>
          </cell>
          <cell r="G354">
            <v>0</v>
          </cell>
          <cell r="H354">
            <v>0</v>
          </cell>
        </row>
        <row r="355">
          <cell r="C355">
            <v>19978</v>
          </cell>
          <cell r="D355">
            <v>115274</v>
          </cell>
          <cell r="E355">
            <v>0</v>
          </cell>
          <cell r="F355">
            <v>0</v>
          </cell>
          <cell r="G355">
            <v>88686.204</v>
          </cell>
          <cell r="H355">
            <v>0</v>
          </cell>
        </row>
        <row r="356">
          <cell r="C356">
            <v>0</v>
          </cell>
          <cell r="D356">
            <v>0</v>
          </cell>
          <cell r="E356">
            <v>0</v>
          </cell>
          <cell r="F356">
            <v>0</v>
          </cell>
          <cell r="G356">
            <v>0</v>
          </cell>
          <cell r="H356">
            <v>0</v>
          </cell>
        </row>
        <row r="357">
          <cell r="C357">
            <v>0</v>
          </cell>
          <cell r="D357">
            <v>0</v>
          </cell>
          <cell r="E357">
            <v>0</v>
          </cell>
          <cell r="F357">
            <v>0</v>
          </cell>
          <cell r="G357">
            <v>0</v>
          </cell>
          <cell r="H357">
            <v>0</v>
          </cell>
        </row>
        <row r="358">
          <cell r="C358">
            <v>0</v>
          </cell>
          <cell r="D358">
            <v>0</v>
          </cell>
          <cell r="E358">
            <v>0</v>
          </cell>
          <cell r="F358">
            <v>0</v>
          </cell>
          <cell r="G358">
            <v>0</v>
          </cell>
          <cell r="H358">
            <v>0</v>
          </cell>
        </row>
        <row r="359">
          <cell r="C359">
            <v>0</v>
          </cell>
          <cell r="D359">
            <v>0</v>
          </cell>
          <cell r="E359">
            <v>0</v>
          </cell>
          <cell r="F359">
            <v>0</v>
          </cell>
          <cell r="G359">
            <v>0</v>
          </cell>
          <cell r="H359">
            <v>0</v>
          </cell>
        </row>
        <row r="360">
          <cell r="C360">
            <v>0</v>
          </cell>
          <cell r="D360">
            <v>0</v>
          </cell>
          <cell r="E360">
            <v>0</v>
          </cell>
          <cell r="F360">
            <v>0</v>
          </cell>
          <cell r="G360">
            <v>0</v>
          </cell>
          <cell r="H360">
            <v>0</v>
          </cell>
        </row>
        <row r="361">
          <cell r="C361">
            <v>0</v>
          </cell>
          <cell r="D361">
            <v>104315</v>
          </cell>
          <cell r="E361">
            <v>0</v>
          </cell>
          <cell r="F361">
            <v>0</v>
          </cell>
          <cell r="G361">
            <v>75106.8</v>
          </cell>
          <cell r="H361">
            <v>0</v>
          </cell>
        </row>
        <row r="362">
          <cell r="C362">
            <v>0</v>
          </cell>
          <cell r="D362">
            <v>104315</v>
          </cell>
          <cell r="E362">
            <v>0</v>
          </cell>
          <cell r="F362">
            <v>0</v>
          </cell>
          <cell r="G362">
            <v>75315.43</v>
          </cell>
          <cell r="H362">
            <v>0</v>
          </cell>
        </row>
        <row r="363">
          <cell r="C363">
            <v>0</v>
          </cell>
          <cell r="D363">
            <v>0</v>
          </cell>
          <cell r="E363">
            <v>0</v>
          </cell>
          <cell r="F363">
            <v>0</v>
          </cell>
          <cell r="G363">
            <v>0</v>
          </cell>
          <cell r="H363">
            <v>0</v>
          </cell>
        </row>
        <row r="364">
          <cell r="C364">
            <v>0</v>
          </cell>
          <cell r="D364">
            <v>0</v>
          </cell>
          <cell r="E364">
            <v>0</v>
          </cell>
          <cell r="F364">
            <v>0</v>
          </cell>
          <cell r="G364">
            <v>0</v>
          </cell>
          <cell r="H364">
            <v>0</v>
          </cell>
        </row>
        <row r="365">
          <cell r="C365">
            <v>0</v>
          </cell>
          <cell r="D365">
            <v>0</v>
          </cell>
          <cell r="E365">
            <v>0</v>
          </cell>
          <cell r="F365">
            <v>0</v>
          </cell>
          <cell r="G365">
            <v>0</v>
          </cell>
          <cell r="H365">
            <v>0</v>
          </cell>
        </row>
        <row r="366">
          <cell r="C366">
            <v>0</v>
          </cell>
          <cell r="D366">
            <v>0</v>
          </cell>
          <cell r="E366">
            <v>0</v>
          </cell>
          <cell r="F366">
            <v>0</v>
          </cell>
          <cell r="G366">
            <v>0</v>
          </cell>
          <cell r="H366">
            <v>0</v>
          </cell>
        </row>
        <row r="367">
          <cell r="C367">
            <v>0</v>
          </cell>
          <cell r="D367">
            <v>0</v>
          </cell>
          <cell r="E367">
            <v>0</v>
          </cell>
          <cell r="F367">
            <v>0</v>
          </cell>
          <cell r="G367">
            <v>0</v>
          </cell>
          <cell r="H367">
            <v>0</v>
          </cell>
        </row>
        <row r="368">
          <cell r="C368">
            <v>0</v>
          </cell>
          <cell r="D368">
            <v>0</v>
          </cell>
          <cell r="E368">
            <v>0</v>
          </cell>
          <cell r="F368">
            <v>0</v>
          </cell>
          <cell r="G368">
            <v>0</v>
          </cell>
          <cell r="H368">
            <v>0</v>
          </cell>
        </row>
        <row r="369">
          <cell r="C369">
            <v>0</v>
          </cell>
          <cell r="D369">
            <v>0</v>
          </cell>
          <cell r="E369">
            <v>0</v>
          </cell>
          <cell r="F369">
            <v>0</v>
          </cell>
          <cell r="G369">
            <v>0</v>
          </cell>
          <cell r="H369">
            <v>0</v>
          </cell>
        </row>
        <row r="370">
          <cell r="C370">
            <v>0</v>
          </cell>
          <cell r="D370">
            <v>0</v>
          </cell>
          <cell r="E370">
            <v>0</v>
          </cell>
          <cell r="F370">
            <v>0</v>
          </cell>
          <cell r="G370">
            <v>0</v>
          </cell>
          <cell r="H370">
            <v>0</v>
          </cell>
        </row>
        <row r="371">
          <cell r="C371">
            <v>0</v>
          </cell>
          <cell r="D371">
            <v>0</v>
          </cell>
          <cell r="E371">
            <v>0</v>
          </cell>
          <cell r="F371">
            <v>0</v>
          </cell>
          <cell r="G371">
            <v>0</v>
          </cell>
          <cell r="H371">
            <v>0</v>
          </cell>
        </row>
        <row r="372">
          <cell r="C372">
            <v>0</v>
          </cell>
          <cell r="D372">
            <v>0</v>
          </cell>
          <cell r="E372">
            <v>0</v>
          </cell>
          <cell r="F372">
            <v>0</v>
          </cell>
          <cell r="G372">
            <v>0</v>
          </cell>
          <cell r="H372">
            <v>0</v>
          </cell>
        </row>
        <row r="373">
          <cell r="C373">
            <v>0</v>
          </cell>
          <cell r="D373">
            <v>0</v>
          </cell>
          <cell r="E373">
            <v>0</v>
          </cell>
          <cell r="F373">
            <v>0</v>
          </cell>
          <cell r="G373">
            <v>0</v>
          </cell>
          <cell r="H373">
            <v>0</v>
          </cell>
        </row>
        <row r="374">
          <cell r="C374">
            <v>0</v>
          </cell>
          <cell r="D374">
            <v>0</v>
          </cell>
          <cell r="E374">
            <v>0</v>
          </cell>
          <cell r="F374">
            <v>0</v>
          </cell>
          <cell r="G374">
            <v>0</v>
          </cell>
          <cell r="H374">
            <v>0</v>
          </cell>
        </row>
        <row r="375">
          <cell r="C375">
            <v>19978</v>
          </cell>
          <cell r="D375">
            <v>10959</v>
          </cell>
          <cell r="E375">
            <v>0</v>
          </cell>
          <cell r="F375">
            <v>0</v>
          </cell>
          <cell r="G375">
            <v>15669.104</v>
          </cell>
          <cell r="H375">
            <v>0</v>
          </cell>
        </row>
        <row r="376">
          <cell r="C376">
            <v>19978</v>
          </cell>
          <cell r="D376">
            <v>10959</v>
          </cell>
          <cell r="E376">
            <v>0</v>
          </cell>
          <cell r="F376">
            <v>0</v>
          </cell>
          <cell r="G376">
            <v>15711</v>
          </cell>
          <cell r="H376">
            <v>0</v>
          </cell>
        </row>
        <row r="377">
          <cell r="C377">
            <v>0</v>
          </cell>
          <cell r="D377">
            <v>0</v>
          </cell>
          <cell r="E377">
            <v>0</v>
          </cell>
          <cell r="F377">
            <v>0</v>
          </cell>
          <cell r="G377">
            <v>0</v>
          </cell>
          <cell r="H377">
            <v>0</v>
          </cell>
        </row>
        <row r="378">
          <cell r="C378">
            <v>0</v>
          </cell>
          <cell r="D378">
            <v>0</v>
          </cell>
          <cell r="E378">
            <v>0</v>
          </cell>
          <cell r="F378">
            <v>0</v>
          </cell>
          <cell r="G378">
            <v>0</v>
          </cell>
          <cell r="H378">
            <v>0</v>
          </cell>
        </row>
        <row r="379">
          <cell r="C379">
            <v>0</v>
          </cell>
          <cell r="D379">
            <v>0</v>
          </cell>
          <cell r="E379">
            <v>0</v>
          </cell>
          <cell r="F379">
            <v>0</v>
          </cell>
          <cell r="G379">
            <v>0</v>
          </cell>
          <cell r="H379">
            <v>0</v>
          </cell>
        </row>
        <row r="380">
          <cell r="C380">
            <v>0</v>
          </cell>
          <cell r="D380">
            <v>0</v>
          </cell>
          <cell r="E380">
            <v>0</v>
          </cell>
          <cell r="F380">
            <v>0</v>
          </cell>
          <cell r="G380">
            <v>0</v>
          </cell>
          <cell r="H380">
            <v>0</v>
          </cell>
        </row>
        <row r="381">
          <cell r="C381">
            <v>0</v>
          </cell>
          <cell r="D381">
            <v>0</v>
          </cell>
          <cell r="E381">
            <v>0</v>
          </cell>
          <cell r="F381">
            <v>0</v>
          </cell>
          <cell r="G381">
            <v>0</v>
          </cell>
          <cell r="H381">
            <v>0</v>
          </cell>
        </row>
        <row r="382">
          <cell r="C382">
            <v>0</v>
          </cell>
          <cell r="D382">
            <v>0</v>
          </cell>
          <cell r="E382">
            <v>0</v>
          </cell>
          <cell r="F382">
            <v>0</v>
          </cell>
          <cell r="G382">
            <v>0</v>
          </cell>
          <cell r="H382">
            <v>0</v>
          </cell>
        </row>
        <row r="383">
          <cell r="C383">
            <v>0</v>
          </cell>
          <cell r="D383">
            <v>0</v>
          </cell>
          <cell r="E383">
            <v>0</v>
          </cell>
          <cell r="F383">
            <v>0</v>
          </cell>
          <cell r="G383">
            <v>0</v>
          </cell>
          <cell r="H383">
            <v>0</v>
          </cell>
        </row>
        <row r="384">
          <cell r="C384">
            <v>0</v>
          </cell>
          <cell r="D384">
            <v>0</v>
          </cell>
          <cell r="E384">
            <v>0</v>
          </cell>
          <cell r="F384">
            <v>0</v>
          </cell>
          <cell r="G384">
            <v>0</v>
          </cell>
          <cell r="H384">
            <v>0</v>
          </cell>
        </row>
        <row r="385">
          <cell r="C385">
            <v>0</v>
          </cell>
          <cell r="D385">
            <v>0</v>
          </cell>
          <cell r="E385">
            <v>0</v>
          </cell>
          <cell r="F385">
            <v>0</v>
          </cell>
          <cell r="G385">
            <v>0</v>
          </cell>
          <cell r="H385">
            <v>0</v>
          </cell>
        </row>
        <row r="386">
          <cell r="C386">
            <v>0</v>
          </cell>
          <cell r="D386">
            <v>0</v>
          </cell>
          <cell r="E386">
            <v>0</v>
          </cell>
          <cell r="F386">
            <v>0</v>
          </cell>
          <cell r="G386">
            <v>0</v>
          </cell>
          <cell r="H386">
            <v>0</v>
          </cell>
        </row>
        <row r="387">
          <cell r="C387">
            <v>0</v>
          </cell>
          <cell r="D387">
            <v>0</v>
          </cell>
          <cell r="E387">
            <v>0</v>
          </cell>
          <cell r="F387">
            <v>0</v>
          </cell>
          <cell r="G387">
            <v>0</v>
          </cell>
          <cell r="H387">
            <v>0</v>
          </cell>
        </row>
        <row r="388">
          <cell r="C388">
            <v>0</v>
          </cell>
          <cell r="D388">
            <v>0</v>
          </cell>
          <cell r="E388">
            <v>0</v>
          </cell>
          <cell r="F388">
            <v>0</v>
          </cell>
          <cell r="G388">
            <v>0</v>
          </cell>
          <cell r="H388">
            <v>0</v>
          </cell>
        </row>
        <row r="389">
          <cell r="C389">
            <v>0</v>
          </cell>
          <cell r="D389">
            <v>0</v>
          </cell>
          <cell r="E389">
            <v>0</v>
          </cell>
          <cell r="F389">
            <v>0</v>
          </cell>
          <cell r="G389">
            <v>0</v>
          </cell>
          <cell r="H389">
            <v>0</v>
          </cell>
        </row>
        <row r="390">
          <cell r="C390">
            <v>0</v>
          </cell>
          <cell r="D390">
            <v>0</v>
          </cell>
          <cell r="E390">
            <v>0</v>
          </cell>
          <cell r="F390">
            <v>0</v>
          </cell>
          <cell r="G390">
            <v>0</v>
          </cell>
          <cell r="H390">
            <v>0</v>
          </cell>
        </row>
        <row r="391">
          <cell r="C391">
            <v>0</v>
          </cell>
          <cell r="D391">
            <v>0</v>
          </cell>
          <cell r="E391">
            <v>0</v>
          </cell>
          <cell r="F391">
            <v>0</v>
          </cell>
          <cell r="G391">
            <v>0</v>
          </cell>
          <cell r="H391">
            <v>0</v>
          </cell>
        </row>
        <row r="392">
          <cell r="C392">
            <v>0</v>
          </cell>
          <cell r="D392">
            <v>0</v>
          </cell>
          <cell r="E392">
            <v>0</v>
          </cell>
          <cell r="F392">
            <v>0</v>
          </cell>
          <cell r="G392">
            <v>0</v>
          </cell>
          <cell r="H392">
            <v>0</v>
          </cell>
        </row>
        <row r="393">
          <cell r="C393">
            <v>0</v>
          </cell>
          <cell r="D393">
            <v>0</v>
          </cell>
          <cell r="E393">
            <v>0</v>
          </cell>
          <cell r="F393">
            <v>0</v>
          </cell>
          <cell r="G393">
            <v>0</v>
          </cell>
          <cell r="H393">
            <v>0</v>
          </cell>
        </row>
        <row r="394">
          <cell r="C394">
            <v>0</v>
          </cell>
          <cell r="D394">
            <v>0</v>
          </cell>
          <cell r="E394">
            <v>0</v>
          </cell>
          <cell r="F394">
            <v>0</v>
          </cell>
          <cell r="G394">
            <v>0</v>
          </cell>
          <cell r="H394">
            <v>0</v>
          </cell>
        </row>
        <row r="395">
          <cell r="C395">
            <v>0</v>
          </cell>
          <cell r="D395">
            <v>0</v>
          </cell>
          <cell r="E395">
            <v>0</v>
          </cell>
          <cell r="F395">
            <v>0</v>
          </cell>
          <cell r="G395">
            <v>0</v>
          </cell>
          <cell r="H395">
            <v>0</v>
          </cell>
        </row>
        <row r="396">
          <cell r="C396">
            <v>0</v>
          </cell>
          <cell r="D396">
            <v>0</v>
          </cell>
          <cell r="E396">
            <v>0</v>
          </cell>
          <cell r="F396">
            <v>0</v>
          </cell>
          <cell r="G396">
            <v>0</v>
          </cell>
          <cell r="H396">
            <v>0</v>
          </cell>
        </row>
        <row r="397">
          <cell r="C397">
            <v>0</v>
          </cell>
          <cell r="D397">
            <v>0</v>
          </cell>
          <cell r="E397">
            <v>0</v>
          </cell>
          <cell r="F397">
            <v>0</v>
          </cell>
          <cell r="G397">
            <v>0</v>
          </cell>
          <cell r="H397">
            <v>0</v>
          </cell>
        </row>
        <row r="398">
          <cell r="C398">
            <v>0</v>
          </cell>
          <cell r="D398">
            <v>0</v>
          </cell>
          <cell r="E398">
            <v>0</v>
          </cell>
          <cell r="F398">
            <v>0</v>
          </cell>
          <cell r="G398">
            <v>0</v>
          </cell>
          <cell r="H398">
            <v>0</v>
          </cell>
        </row>
        <row r="399">
          <cell r="C399">
            <v>0</v>
          </cell>
          <cell r="D399">
            <v>0</v>
          </cell>
          <cell r="E399">
            <v>0</v>
          </cell>
          <cell r="F399">
            <v>0</v>
          </cell>
          <cell r="G399">
            <v>0</v>
          </cell>
          <cell r="H399">
            <v>0</v>
          </cell>
        </row>
        <row r="400">
          <cell r="C400">
            <v>19978</v>
          </cell>
          <cell r="D400">
            <v>115274</v>
          </cell>
          <cell r="E400">
            <v>0</v>
          </cell>
          <cell r="F400">
            <v>0</v>
          </cell>
          <cell r="G400">
            <v>99959.87400000001</v>
          </cell>
          <cell r="H400">
            <v>0</v>
          </cell>
        </row>
        <row r="401">
          <cell r="C401">
            <v>0</v>
          </cell>
          <cell r="D401">
            <v>0</v>
          </cell>
          <cell r="E401">
            <v>0</v>
          </cell>
          <cell r="F401">
            <v>0</v>
          </cell>
          <cell r="G401">
            <v>0</v>
          </cell>
          <cell r="H401">
            <v>0</v>
          </cell>
        </row>
        <row r="402">
          <cell r="C402">
            <v>0</v>
          </cell>
          <cell r="D402">
            <v>0</v>
          </cell>
          <cell r="E402">
            <v>0</v>
          </cell>
          <cell r="F402">
            <v>0</v>
          </cell>
          <cell r="G402">
            <v>0</v>
          </cell>
          <cell r="H402">
            <v>0</v>
          </cell>
        </row>
        <row r="403">
          <cell r="C403">
            <v>0</v>
          </cell>
          <cell r="D403">
            <v>0</v>
          </cell>
          <cell r="E403">
            <v>0</v>
          </cell>
          <cell r="F403">
            <v>0</v>
          </cell>
          <cell r="G403">
            <v>0</v>
          </cell>
          <cell r="H403">
            <v>0</v>
          </cell>
        </row>
        <row r="404">
          <cell r="C404">
            <v>5515604</v>
          </cell>
          <cell r="D404">
            <v>5948161</v>
          </cell>
          <cell r="E404">
            <v>0</v>
          </cell>
          <cell r="F404">
            <v>0</v>
          </cell>
          <cell r="G404">
            <v>7017006.178</v>
          </cell>
          <cell r="H404">
            <v>0</v>
          </cell>
        </row>
        <row r="405">
          <cell r="C405">
            <v>5693489</v>
          </cell>
          <cell r="D405">
            <v>5827492</v>
          </cell>
          <cell r="E405">
            <v>0</v>
          </cell>
          <cell r="F405">
            <v>0</v>
          </cell>
          <cell r="G405">
            <v>7008783.092</v>
          </cell>
          <cell r="H405">
            <v>0</v>
          </cell>
        </row>
        <row r="406">
          <cell r="C406">
            <v>0</v>
          </cell>
          <cell r="D406">
            <v>120669</v>
          </cell>
          <cell r="E406">
            <v>0</v>
          </cell>
          <cell r="F406">
            <v>0</v>
          </cell>
          <cell r="G406">
            <v>97741.89</v>
          </cell>
          <cell r="H406">
            <v>0</v>
          </cell>
        </row>
        <row r="407">
          <cell r="C407">
            <v>177885</v>
          </cell>
          <cell r="D407">
            <v>0</v>
          </cell>
          <cell r="E407">
            <v>0</v>
          </cell>
          <cell r="F407">
            <v>0</v>
          </cell>
          <cell r="G407">
            <v>72221.31</v>
          </cell>
          <cell r="H407">
            <v>0</v>
          </cell>
        </row>
        <row r="408">
          <cell r="C408">
            <v>16272</v>
          </cell>
          <cell r="D408">
            <v>0</v>
          </cell>
          <cell r="E408">
            <v>0</v>
          </cell>
          <cell r="F408">
            <v>0</v>
          </cell>
          <cell r="G408">
            <v>6622.704</v>
          </cell>
          <cell r="H408">
            <v>0</v>
          </cell>
        </row>
        <row r="409">
          <cell r="C409">
            <v>0</v>
          </cell>
          <cell r="D409">
            <v>161613</v>
          </cell>
          <cell r="E409">
            <v>0</v>
          </cell>
          <cell r="F409">
            <v>0</v>
          </cell>
          <cell r="G409">
            <v>131876.20799999998</v>
          </cell>
          <cell r="H409">
            <v>0</v>
          </cell>
        </row>
        <row r="410">
          <cell r="C410">
            <v>3150</v>
          </cell>
          <cell r="D410">
            <v>3150</v>
          </cell>
          <cell r="E410">
            <v>0</v>
          </cell>
          <cell r="F410">
            <v>0</v>
          </cell>
          <cell r="G410">
            <v>3865.0499999999997</v>
          </cell>
          <cell r="H410">
            <v>0</v>
          </cell>
        </row>
        <row r="411">
          <cell r="C411">
            <v>0</v>
          </cell>
          <cell r="D411">
            <v>0</v>
          </cell>
          <cell r="E411">
            <v>0</v>
          </cell>
          <cell r="F411">
            <v>0</v>
          </cell>
          <cell r="G411">
            <v>0</v>
          </cell>
          <cell r="H411">
            <v>0</v>
          </cell>
        </row>
        <row r="412">
          <cell r="C412">
            <v>0</v>
          </cell>
          <cell r="D412">
            <v>0</v>
          </cell>
          <cell r="E412">
            <v>0</v>
          </cell>
          <cell r="F412">
            <v>0</v>
          </cell>
          <cell r="G412">
            <v>0</v>
          </cell>
          <cell r="H412">
            <v>0</v>
          </cell>
        </row>
        <row r="413">
          <cell r="C413">
            <v>0</v>
          </cell>
          <cell r="D413">
            <v>0</v>
          </cell>
          <cell r="E413">
            <v>0</v>
          </cell>
          <cell r="F413">
            <v>0</v>
          </cell>
          <cell r="G413">
            <v>0</v>
          </cell>
          <cell r="H413">
            <v>0</v>
          </cell>
        </row>
        <row r="414">
          <cell r="C414">
            <v>0</v>
          </cell>
          <cell r="D414">
            <v>0</v>
          </cell>
          <cell r="E414">
            <v>0</v>
          </cell>
          <cell r="F414">
            <v>0</v>
          </cell>
          <cell r="G414">
            <v>0</v>
          </cell>
          <cell r="H414">
            <v>0</v>
          </cell>
        </row>
        <row r="415">
          <cell r="C415">
            <v>0</v>
          </cell>
          <cell r="D415">
            <v>0</v>
          </cell>
          <cell r="E415">
            <v>0</v>
          </cell>
          <cell r="F415">
            <v>0</v>
          </cell>
          <cell r="G415">
            <v>0</v>
          </cell>
          <cell r="H415">
            <v>0</v>
          </cell>
        </row>
        <row r="416">
          <cell r="C416">
            <v>0</v>
          </cell>
          <cell r="D416">
            <v>0</v>
          </cell>
          <cell r="E416">
            <v>0</v>
          </cell>
          <cell r="F416">
            <v>0</v>
          </cell>
          <cell r="G416">
            <v>0</v>
          </cell>
          <cell r="H416">
            <v>0</v>
          </cell>
        </row>
        <row r="417">
          <cell r="C417">
            <v>0</v>
          </cell>
          <cell r="D417">
            <v>0</v>
          </cell>
          <cell r="E417">
            <v>0</v>
          </cell>
          <cell r="F417">
            <v>0</v>
          </cell>
          <cell r="G417">
            <v>0</v>
          </cell>
          <cell r="H417">
            <v>0</v>
          </cell>
        </row>
        <row r="418">
          <cell r="C418">
            <v>0</v>
          </cell>
          <cell r="D418">
            <v>0</v>
          </cell>
          <cell r="E418">
            <v>0</v>
          </cell>
          <cell r="F418">
            <v>0</v>
          </cell>
          <cell r="G418">
            <v>0</v>
          </cell>
          <cell r="H418">
            <v>0</v>
          </cell>
        </row>
        <row r="419">
          <cell r="C419">
            <v>0</v>
          </cell>
          <cell r="D419">
            <v>0</v>
          </cell>
          <cell r="E419">
            <v>0</v>
          </cell>
          <cell r="F419">
            <v>0</v>
          </cell>
          <cell r="G419">
            <v>0</v>
          </cell>
          <cell r="H419">
            <v>0</v>
          </cell>
        </row>
        <row r="420">
          <cell r="C420">
            <v>0</v>
          </cell>
          <cell r="D420">
            <v>0</v>
          </cell>
          <cell r="E420">
            <v>0</v>
          </cell>
          <cell r="F420">
            <v>0</v>
          </cell>
          <cell r="G420">
            <v>0</v>
          </cell>
          <cell r="H420">
            <v>0</v>
          </cell>
        </row>
        <row r="421">
          <cell r="C421">
            <v>0</v>
          </cell>
          <cell r="D421">
            <v>0</v>
          </cell>
          <cell r="E421">
            <v>0</v>
          </cell>
          <cell r="F421">
            <v>0</v>
          </cell>
          <cell r="G421">
            <v>0</v>
          </cell>
          <cell r="H421">
            <v>0</v>
          </cell>
        </row>
        <row r="422">
          <cell r="C422">
            <v>0</v>
          </cell>
          <cell r="D422">
            <v>0</v>
          </cell>
          <cell r="E422">
            <v>0</v>
          </cell>
          <cell r="F422">
            <v>0</v>
          </cell>
          <cell r="G422">
            <v>0</v>
          </cell>
          <cell r="H422">
            <v>0</v>
          </cell>
        </row>
        <row r="423">
          <cell r="C423">
            <v>0</v>
          </cell>
          <cell r="D423">
            <v>0</v>
          </cell>
          <cell r="E423">
            <v>0</v>
          </cell>
          <cell r="F423">
            <v>0</v>
          </cell>
          <cell r="G423">
            <v>0</v>
          </cell>
          <cell r="H423">
            <v>0</v>
          </cell>
        </row>
        <row r="424">
          <cell r="C424">
            <v>0</v>
          </cell>
          <cell r="D424">
            <v>0</v>
          </cell>
          <cell r="E424">
            <v>0</v>
          </cell>
          <cell r="F424">
            <v>0</v>
          </cell>
          <cell r="G424">
            <v>0</v>
          </cell>
          <cell r="H424">
            <v>0</v>
          </cell>
        </row>
        <row r="425">
          <cell r="C425">
            <v>0</v>
          </cell>
          <cell r="D425">
            <v>0</v>
          </cell>
          <cell r="E425">
            <v>0</v>
          </cell>
          <cell r="F425">
            <v>0</v>
          </cell>
          <cell r="G425">
            <v>0</v>
          </cell>
          <cell r="H425">
            <v>0</v>
          </cell>
        </row>
        <row r="426">
          <cell r="C426">
            <v>0</v>
          </cell>
          <cell r="D426">
            <v>0</v>
          </cell>
          <cell r="E426">
            <v>0</v>
          </cell>
          <cell r="F426">
            <v>0</v>
          </cell>
          <cell r="G426">
            <v>0</v>
          </cell>
          <cell r="H426">
            <v>0</v>
          </cell>
        </row>
        <row r="427">
          <cell r="C427">
            <v>0</v>
          </cell>
          <cell r="D427">
            <v>0</v>
          </cell>
          <cell r="E427">
            <v>0</v>
          </cell>
          <cell r="F427">
            <v>0</v>
          </cell>
          <cell r="G427">
            <v>0</v>
          </cell>
          <cell r="H427">
            <v>0</v>
          </cell>
        </row>
        <row r="428">
          <cell r="C428">
            <v>0</v>
          </cell>
          <cell r="D428">
            <v>0</v>
          </cell>
          <cell r="E428">
            <v>0</v>
          </cell>
          <cell r="F428">
            <v>0</v>
          </cell>
          <cell r="G428">
            <v>0</v>
          </cell>
          <cell r="H428">
            <v>0</v>
          </cell>
        </row>
        <row r="429">
          <cell r="C429">
            <v>0</v>
          </cell>
          <cell r="D429">
            <v>0</v>
          </cell>
          <cell r="E429">
            <v>0</v>
          </cell>
          <cell r="F429">
            <v>0</v>
          </cell>
          <cell r="G429">
            <v>0</v>
          </cell>
          <cell r="H429">
            <v>0</v>
          </cell>
        </row>
        <row r="430">
          <cell r="C430">
            <v>0</v>
          </cell>
          <cell r="D430">
            <v>0</v>
          </cell>
          <cell r="E430">
            <v>0</v>
          </cell>
          <cell r="F430">
            <v>0</v>
          </cell>
          <cell r="G430">
            <v>0</v>
          </cell>
          <cell r="H430">
            <v>0</v>
          </cell>
        </row>
        <row r="431">
          <cell r="C431">
            <v>0</v>
          </cell>
          <cell r="D431">
            <v>0</v>
          </cell>
          <cell r="E431">
            <v>0</v>
          </cell>
          <cell r="F431">
            <v>0</v>
          </cell>
          <cell r="G431">
            <v>0</v>
          </cell>
          <cell r="H431">
            <v>0</v>
          </cell>
        </row>
        <row r="432">
          <cell r="C432">
            <v>0</v>
          </cell>
          <cell r="D432">
            <v>0</v>
          </cell>
          <cell r="E432">
            <v>0</v>
          </cell>
          <cell r="F432">
            <v>0</v>
          </cell>
          <cell r="G432">
            <v>0</v>
          </cell>
          <cell r="H432">
            <v>0</v>
          </cell>
        </row>
        <row r="433">
          <cell r="C433">
            <v>0</v>
          </cell>
          <cell r="D433">
            <v>0</v>
          </cell>
          <cell r="E433">
            <v>0</v>
          </cell>
          <cell r="F433">
            <v>0</v>
          </cell>
          <cell r="G433">
            <v>0</v>
          </cell>
          <cell r="H433">
            <v>0</v>
          </cell>
        </row>
        <row r="434">
          <cell r="C434">
            <v>0</v>
          </cell>
          <cell r="D434">
            <v>0</v>
          </cell>
          <cell r="E434">
            <v>0</v>
          </cell>
          <cell r="F434">
            <v>0</v>
          </cell>
          <cell r="G434">
            <v>0</v>
          </cell>
          <cell r="H434">
            <v>0</v>
          </cell>
        </row>
        <row r="435">
          <cell r="C435">
            <v>0</v>
          </cell>
          <cell r="D435">
            <v>0</v>
          </cell>
          <cell r="E435">
            <v>0</v>
          </cell>
          <cell r="F435">
            <v>0</v>
          </cell>
          <cell r="G435">
            <v>0</v>
          </cell>
          <cell r="H435">
            <v>0</v>
          </cell>
        </row>
        <row r="436">
          <cell r="C436">
            <v>0</v>
          </cell>
          <cell r="D436">
            <v>0</v>
          </cell>
          <cell r="E436">
            <v>0</v>
          </cell>
          <cell r="F436">
            <v>0</v>
          </cell>
          <cell r="G436">
            <v>0</v>
          </cell>
          <cell r="H436">
            <v>0</v>
          </cell>
        </row>
        <row r="437">
          <cell r="C437">
            <v>0</v>
          </cell>
          <cell r="D437">
            <v>0</v>
          </cell>
          <cell r="E437">
            <v>0</v>
          </cell>
          <cell r="F437">
            <v>0</v>
          </cell>
          <cell r="G437">
            <v>0</v>
          </cell>
          <cell r="H437">
            <v>0</v>
          </cell>
        </row>
        <row r="438">
          <cell r="C438">
            <v>0</v>
          </cell>
          <cell r="D438">
            <v>0</v>
          </cell>
          <cell r="E438">
            <v>0</v>
          </cell>
          <cell r="F438">
            <v>0</v>
          </cell>
          <cell r="G438">
            <v>0</v>
          </cell>
          <cell r="H438">
            <v>0</v>
          </cell>
        </row>
        <row r="439">
          <cell r="C439">
            <v>0</v>
          </cell>
          <cell r="D439">
            <v>0</v>
          </cell>
          <cell r="E439">
            <v>0</v>
          </cell>
          <cell r="F439">
            <v>0</v>
          </cell>
          <cell r="G439">
            <v>0</v>
          </cell>
          <cell r="H439">
            <v>0</v>
          </cell>
        </row>
        <row r="440">
          <cell r="C440">
            <v>0</v>
          </cell>
          <cell r="D440">
            <v>0</v>
          </cell>
          <cell r="E440">
            <v>0</v>
          </cell>
          <cell r="F440">
            <v>0</v>
          </cell>
          <cell r="G440">
            <v>0</v>
          </cell>
          <cell r="H440">
            <v>0</v>
          </cell>
        </row>
        <row r="441">
          <cell r="C441">
            <v>0</v>
          </cell>
          <cell r="D441">
            <v>0</v>
          </cell>
          <cell r="E441">
            <v>0</v>
          </cell>
          <cell r="F441">
            <v>0</v>
          </cell>
          <cell r="G441">
            <v>0</v>
          </cell>
          <cell r="H441">
            <v>0</v>
          </cell>
        </row>
        <row r="442">
          <cell r="C442">
            <v>0</v>
          </cell>
          <cell r="D442">
            <v>0</v>
          </cell>
          <cell r="E442">
            <v>0</v>
          </cell>
          <cell r="F442">
            <v>0</v>
          </cell>
          <cell r="G442">
            <v>0</v>
          </cell>
          <cell r="H442">
            <v>0</v>
          </cell>
        </row>
        <row r="443">
          <cell r="C443">
            <v>0</v>
          </cell>
          <cell r="D443">
            <v>0</v>
          </cell>
          <cell r="E443">
            <v>0</v>
          </cell>
          <cell r="F443">
            <v>0</v>
          </cell>
          <cell r="G443">
            <v>0</v>
          </cell>
          <cell r="H443">
            <v>0</v>
          </cell>
        </row>
        <row r="444">
          <cell r="C444">
            <v>0</v>
          </cell>
          <cell r="D444">
            <v>0</v>
          </cell>
          <cell r="E444">
            <v>0</v>
          </cell>
          <cell r="F444">
            <v>0</v>
          </cell>
          <cell r="G444">
            <v>0</v>
          </cell>
          <cell r="H444">
            <v>0</v>
          </cell>
        </row>
        <row r="445">
          <cell r="C445">
            <v>0</v>
          </cell>
          <cell r="D445">
            <v>0</v>
          </cell>
          <cell r="E445">
            <v>0</v>
          </cell>
          <cell r="F445">
            <v>0</v>
          </cell>
          <cell r="G445">
            <v>0</v>
          </cell>
          <cell r="H445">
            <v>0</v>
          </cell>
        </row>
        <row r="446">
          <cell r="C446">
            <v>0</v>
          </cell>
          <cell r="D446">
            <v>0</v>
          </cell>
          <cell r="E446">
            <v>0</v>
          </cell>
          <cell r="F446">
            <v>0</v>
          </cell>
          <cell r="G446">
            <v>0</v>
          </cell>
          <cell r="H446">
            <v>0</v>
          </cell>
        </row>
        <row r="447">
          <cell r="C447">
            <v>0</v>
          </cell>
          <cell r="D447">
            <v>0</v>
          </cell>
          <cell r="E447">
            <v>0</v>
          </cell>
          <cell r="F447">
            <v>0</v>
          </cell>
          <cell r="G447">
            <v>0</v>
          </cell>
          <cell r="H447">
            <v>0</v>
          </cell>
        </row>
        <row r="448">
          <cell r="C448">
            <v>0</v>
          </cell>
          <cell r="D448">
            <v>0</v>
          </cell>
          <cell r="E448">
            <v>0</v>
          </cell>
          <cell r="F448">
            <v>0</v>
          </cell>
          <cell r="G448">
            <v>0</v>
          </cell>
          <cell r="H448">
            <v>0</v>
          </cell>
        </row>
        <row r="449">
          <cell r="C449">
            <v>0</v>
          </cell>
          <cell r="D449">
            <v>0</v>
          </cell>
          <cell r="E449">
            <v>0</v>
          </cell>
          <cell r="F449">
            <v>0</v>
          </cell>
          <cell r="G449">
            <v>0</v>
          </cell>
          <cell r="H449">
            <v>0</v>
          </cell>
        </row>
        <row r="450">
          <cell r="C450">
            <v>0</v>
          </cell>
          <cell r="D450">
            <v>0</v>
          </cell>
          <cell r="E450">
            <v>0</v>
          </cell>
          <cell r="F450">
            <v>0</v>
          </cell>
          <cell r="G450">
            <v>0</v>
          </cell>
          <cell r="H450">
            <v>0</v>
          </cell>
        </row>
        <row r="451">
          <cell r="C451">
            <v>0</v>
          </cell>
          <cell r="D451">
            <v>0</v>
          </cell>
          <cell r="E451">
            <v>0</v>
          </cell>
          <cell r="F451">
            <v>0</v>
          </cell>
          <cell r="G451">
            <v>0</v>
          </cell>
          <cell r="H451">
            <v>0</v>
          </cell>
        </row>
        <row r="452">
          <cell r="C452">
            <v>0</v>
          </cell>
          <cell r="D452">
            <v>0</v>
          </cell>
          <cell r="E452">
            <v>0</v>
          </cell>
          <cell r="F452">
            <v>0</v>
          </cell>
          <cell r="G452">
            <v>0</v>
          </cell>
          <cell r="H452">
            <v>0</v>
          </cell>
        </row>
        <row r="453">
          <cell r="C453">
            <v>0</v>
          </cell>
          <cell r="D453">
            <v>0</v>
          </cell>
          <cell r="E453">
            <v>0</v>
          </cell>
          <cell r="F453">
            <v>0</v>
          </cell>
          <cell r="G453">
            <v>0</v>
          </cell>
          <cell r="H453">
            <v>0</v>
          </cell>
        </row>
        <row r="454">
          <cell r="C454">
            <v>0</v>
          </cell>
          <cell r="D454">
            <v>0</v>
          </cell>
          <cell r="E454">
            <v>0</v>
          </cell>
          <cell r="F454">
            <v>0</v>
          </cell>
          <cell r="G454">
            <v>0</v>
          </cell>
          <cell r="H454">
            <v>0</v>
          </cell>
        </row>
        <row r="455">
          <cell r="C455">
            <v>0</v>
          </cell>
          <cell r="D455">
            <v>0</v>
          </cell>
          <cell r="E455">
            <v>0</v>
          </cell>
          <cell r="F455">
            <v>0</v>
          </cell>
          <cell r="G455">
            <v>0</v>
          </cell>
          <cell r="H455">
            <v>0</v>
          </cell>
        </row>
        <row r="456">
          <cell r="C456">
            <v>0</v>
          </cell>
          <cell r="D456">
            <v>0</v>
          </cell>
          <cell r="E456">
            <v>0</v>
          </cell>
          <cell r="F456">
            <v>0</v>
          </cell>
          <cell r="G456">
            <v>0</v>
          </cell>
          <cell r="H456">
            <v>0</v>
          </cell>
        </row>
        <row r="457">
          <cell r="C457">
            <v>0</v>
          </cell>
          <cell r="D457">
            <v>0</v>
          </cell>
          <cell r="E457">
            <v>0</v>
          </cell>
          <cell r="F457">
            <v>0</v>
          </cell>
          <cell r="G457">
            <v>0</v>
          </cell>
          <cell r="H457">
            <v>0</v>
          </cell>
        </row>
        <row r="458">
          <cell r="C458">
            <v>0</v>
          </cell>
          <cell r="D458">
            <v>0</v>
          </cell>
          <cell r="E458">
            <v>0</v>
          </cell>
          <cell r="F458">
            <v>0</v>
          </cell>
          <cell r="G458">
            <v>0</v>
          </cell>
          <cell r="H458">
            <v>0</v>
          </cell>
        </row>
        <row r="459">
          <cell r="C459">
            <v>0</v>
          </cell>
          <cell r="D459">
            <v>0</v>
          </cell>
          <cell r="E459">
            <v>0</v>
          </cell>
          <cell r="F459">
            <v>0</v>
          </cell>
          <cell r="G459">
            <v>0</v>
          </cell>
          <cell r="H459">
            <v>0</v>
          </cell>
        </row>
        <row r="460">
          <cell r="C460">
            <v>0</v>
          </cell>
          <cell r="D460">
            <v>0</v>
          </cell>
          <cell r="E460">
            <v>0</v>
          </cell>
          <cell r="F460">
            <v>0</v>
          </cell>
          <cell r="G460">
            <v>0</v>
          </cell>
          <cell r="H460">
            <v>0</v>
          </cell>
        </row>
        <row r="461">
          <cell r="C461">
            <v>0</v>
          </cell>
          <cell r="D461">
            <v>0</v>
          </cell>
          <cell r="E461">
            <v>0</v>
          </cell>
          <cell r="F461">
            <v>0</v>
          </cell>
          <cell r="G461">
            <v>0</v>
          </cell>
          <cell r="H461">
            <v>0</v>
          </cell>
        </row>
        <row r="462">
          <cell r="C462">
            <v>0</v>
          </cell>
          <cell r="D462">
            <v>0</v>
          </cell>
          <cell r="E462">
            <v>0</v>
          </cell>
          <cell r="F462">
            <v>0</v>
          </cell>
          <cell r="G462">
            <v>0</v>
          </cell>
          <cell r="H462">
            <v>0</v>
          </cell>
        </row>
        <row r="463">
          <cell r="C463">
            <v>0</v>
          </cell>
          <cell r="D463">
            <v>0</v>
          </cell>
          <cell r="E463">
            <v>0</v>
          </cell>
          <cell r="F463">
            <v>0</v>
          </cell>
          <cell r="G463">
            <v>0</v>
          </cell>
          <cell r="H463">
            <v>0</v>
          </cell>
        </row>
        <row r="464">
          <cell r="C464">
            <v>0</v>
          </cell>
          <cell r="D464">
            <v>0</v>
          </cell>
          <cell r="E464">
            <v>0</v>
          </cell>
          <cell r="F464">
            <v>0</v>
          </cell>
          <cell r="G464">
            <v>0</v>
          </cell>
          <cell r="H464">
            <v>0</v>
          </cell>
        </row>
        <row r="465">
          <cell r="C465">
            <v>0</v>
          </cell>
          <cell r="D465">
            <v>0</v>
          </cell>
          <cell r="E465">
            <v>0</v>
          </cell>
          <cell r="F465">
            <v>0</v>
          </cell>
          <cell r="G465">
            <v>0</v>
          </cell>
          <cell r="H465">
            <v>0</v>
          </cell>
        </row>
        <row r="466">
          <cell r="C466">
            <v>0</v>
          </cell>
          <cell r="D466">
            <v>0</v>
          </cell>
          <cell r="E466">
            <v>0</v>
          </cell>
          <cell r="F466">
            <v>0</v>
          </cell>
          <cell r="G466">
            <v>0</v>
          </cell>
          <cell r="H466">
            <v>0</v>
          </cell>
        </row>
        <row r="467">
          <cell r="C467">
            <v>0</v>
          </cell>
          <cell r="D467">
            <v>0</v>
          </cell>
          <cell r="E467">
            <v>0</v>
          </cell>
          <cell r="F467">
            <v>0</v>
          </cell>
          <cell r="G467">
            <v>0</v>
          </cell>
          <cell r="H467">
            <v>0</v>
          </cell>
        </row>
        <row r="468">
          <cell r="C468">
            <v>0</v>
          </cell>
          <cell r="D468">
            <v>0</v>
          </cell>
          <cell r="E468">
            <v>0</v>
          </cell>
          <cell r="F468">
            <v>0</v>
          </cell>
          <cell r="G468">
            <v>0</v>
          </cell>
          <cell r="H468">
            <v>0</v>
          </cell>
        </row>
        <row r="469">
          <cell r="C469">
            <v>0</v>
          </cell>
          <cell r="D469">
            <v>0</v>
          </cell>
          <cell r="E469">
            <v>0</v>
          </cell>
          <cell r="F469">
            <v>0</v>
          </cell>
          <cell r="G469">
            <v>0</v>
          </cell>
          <cell r="H469">
            <v>0</v>
          </cell>
        </row>
        <row r="470">
          <cell r="C470">
            <v>0</v>
          </cell>
          <cell r="D470">
            <v>0</v>
          </cell>
          <cell r="E470">
            <v>0</v>
          </cell>
          <cell r="F470">
            <v>0</v>
          </cell>
          <cell r="G470">
            <v>0</v>
          </cell>
          <cell r="H470">
            <v>0</v>
          </cell>
        </row>
        <row r="471">
          <cell r="C471">
            <v>0</v>
          </cell>
          <cell r="D471">
            <v>0</v>
          </cell>
          <cell r="E471">
            <v>0</v>
          </cell>
          <cell r="F471">
            <v>0</v>
          </cell>
          <cell r="G471">
            <v>0</v>
          </cell>
          <cell r="H471">
            <v>0</v>
          </cell>
        </row>
        <row r="472">
          <cell r="C472">
            <v>0</v>
          </cell>
          <cell r="D472">
            <v>0</v>
          </cell>
          <cell r="E472">
            <v>0</v>
          </cell>
          <cell r="F472">
            <v>0</v>
          </cell>
          <cell r="G472">
            <v>0</v>
          </cell>
          <cell r="H472">
            <v>0</v>
          </cell>
        </row>
        <row r="473">
          <cell r="C473">
            <v>0</v>
          </cell>
          <cell r="D473">
            <v>0</v>
          </cell>
          <cell r="E473">
            <v>0</v>
          </cell>
          <cell r="F473">
            <v>0</v>
          </cell>
          <cell r="G473">
            <v>0</v>
          </cell>
          <cell r="H473">
            <v>0</v>
          </cell>
        </row>
        <row r="474">
          <cell r="C474">
            <v>0</v>
          </cell>
          <cell r="D474">
            <v>0</v>
          </cell>
          <cell r="E474">
            <v>0</v>
          </cell>
          <cell r="F474">
            <v>0</v>
          </cell>
          <cell r="G474">
            <v>0</v>
          </cell>
          <cell r="H474">
            <v>0</v>
          </cell>
        </row>
        <row r="475">
          <cell r="C475">
            <v>0</v>
          </cell>
          <cell r="D475">
            <v>0</v>
          </cell>
          <cell r="E475">
            <v>0</v>
          </cell>
          <cell r="F475">
            <v>0</v>
          </cell>
          <cell r="G475">
            <v>0</v>
          </cell>
          <cell r="H475">
            <v>0</v>
          </cell>
        </row>
        <row r="476">
          <cell r="C476">
            <v>0</v>
          </cell>
          <cell r="D476">
            <v>0</v>
          </cell>
          <cell r="E476">
            <v>0</v>
          </cell>
          <cell r="F476">
            <v>0</v>
          </cell>
          <cell r="G476">
            <v>0</v>
          </cell>
          <cell r="H476">
            <v>0</v>
          </cell>
        </row>
        <row r="477">
          <cell r="C477">
            <v>0</v>
          </cell>
          <cell r="D477">
            <v>0</v>
          </cell>
          <cell r="E477">
            <v>0</v>
          </cell>
          <cell r="F477">
            <v>0</v>
          </cell>
          <cell r="G477">
            <v>0</v>
          </cell>
          <cell r="H477">
            <v>0</v>
          </cell>
        </row>
        <row r="478">
          <cell r="C478">
            <v>0</v>
          </cell>
          <cell r="D478">
            <v>0</v>
          </cell>
          <cell r="E478">
            <v>0</v>
          </cell>
          <cell r="F478">
            <v>0</v>
          </cell>
          <cell r="G478">
            <v>0</v>
          </cell>
          <cell r="H478">
            <v>0</v>
          </cell>
        </row>
        <row r="479">
          <cell r="C479">
            <v>0</v>
          </cell>
          <cell r="D479">
            <v>0</v>
          </cell>
          <cell r="E479">
            <v>0</v>
          </cell>
          <cell r="F479">
            <v>0</v>
          </cell>
          <cell r="G479">
            <v>0</v>
          </cell>
          <cell r="H479">
            <v>0</v>
          </cell>
        </row>
        <row r="480">
          <cell r="C480">
            <v>0</v>
          </cell>
          <cell r="D480">
            <v>0</v>
          </cell>
          <cell r="E480">
            <v>0</v>
          </cell>
          <cell r="F480">
            <v>0</v>
          </cell>
          <cell r="G480">
            <v>0</v>
          </cell>
          <cell r="H480">
            <v>0</v>
          </cell>
        </row>
        <row r="481">
          <cell r="C481">
            <v>0</v>
          </cell>
          <cell r="D481">
            <v>0</v>
          </cell>
          <cell r="E481">
            <v>0</v>
          </cell>
          <cell r="F481">
            <v>0</v>
          </cell>
          <cell r="G481">
            <v>0</v>
          </cell>
          <cell r="H481">
            <v>0</v>
          </cell>
        </row>
        <row r="482">
          <cell r="C482">
            <v>0</v>
          </cell>
          <cell r="D482">
            <v>0</v>
          </cell>
          <cell r="E482">
            <v>0</v>
          </cell>
          <cell r="F482">
            <v>0</v>
          </cell>
          <cell r="G482">
            <v>0</v>
          </cell>
          <cell r="H482">
            <v>0</v>
          </cell>
        </row>
        <row r="483">
          <cell r="C483">
            <v>0</v>
          </cell>
          <cell r="D483">
            <v>0</v>
          </cell>
          <cell r="E483">
            <v>0</v>
          </cell>
          <cell r="F483">
            <v>0</v>
          </cell>
          <cell r="G483">
            <v>0</v>
          </cell>
          <cell r="H483">
            <v>0</v>
          </cell>
        </row>
        <row r="484">
          <cell r="C484">
            <v>0</v>
          </cell>
          <cell r="D484">
            <v>0</v>
          </cell>
          <cell r="E484">
            <v>0</v>
          </cell>
          <cell r="F484">
            <v>0</v>
          </cell>
          <cell r="G484">
            <v>0</v>
          </cell>
          <cell r="H484">
            <v>0</v>
          </cell>
        </row>
        <row r="485">
          <cell r="C485">
            <v>0</v>
          </cell>
          <cell r="D485">
            <v>0</v>
          </cell>
          <cell r="E485">
            <v>0</v>
          </cell>
          <cell r="F485">
            <v>0</v>
          </cell>
          <cell r="G485">
            <v>0</v>
          </cell>
          <cell r="H485">
            <v>0</v>
          </cell>
        </row>
        <row r="486">
          <cell r="C486">
            <v>0</v>
          </cell>
          <cell r="D486">
            <v>0</v>
          </cell>
          <cell r="E486">
            <v>0</v>
          </cell>
          <cell r="F486">
            <v>0</v>
          </cell>
          <cell r="G486">
            <v>0</v>
          </cell>
          <cell r="H486">
            <v>0</v>
          </cell>
        </row>
        <row r="487">
          <cell r="C487">
            <v>0</v>
          </cell>
          <cell r="D487">
            <v>0</v>
          </cell>
          <cell r="E487">
            <v>0</v>
          </cell>
          <cell r="F487">
            <v>0</v>
          </cell>
          <cell r="G487">
            <v>0</v>
          </cell>
          <cell r="H487">
            <v>0</v>
          </cell>
        </row>
        <row r="488">
          <cell r="C488">
            <v>0</v>
          </cell>
          <cell r="D488">
            <v>0</v>
          </cell>
          <cell r="E488">
            <v>0</v>
          </cell>
          <cell r="F488">
            <v>0</v>
          </cell>
          <cell r="G488">
            <v>0</v>
          </cell>
          <cell r="H488">
            <v>0</v>
          </cell>
        </row>
        <row r="489">
          <cell r="C489">
            <v>0</v>
          </cell>
          <cell r="D489">
            <v>0</v>
          </cell>
          <cell r="E489">
            <v>0</v>
          </cell>
          <cell r="F489">
            <v>0</v>
          </cell>
          <cell r="G489">
            <v>0</v>
          </cell>
          <cell r="H489">
            <v>0</v>
          </cell>
        </row>
        <row r="490">
          <cell r="C490">
            <v>0</v>
          </cell>
          <cell r="D490">
            <v>0</v>
          </cell>
          <cell r="E490">
            <v>0</v>
          </cell>
          <cell r="F490">
            <v>0</v>
          </cell>
          <cell r="G490">
            <v>0</v>
          </cell>
          <cell r="H490">
            <v>0</v>
          </cell>
        </row>
        <row r="491">
          <cell r="C491">
            <v>0</v>
          </cell>
          <cell r="D491">
            <v>0</v>
          </cell>
          <cell r="E491">
            <v>0</v>
          </cell>
          <cell r="F491">
            <v>0</v>
          </cell>
          <cell r="G491">
            <v>0</v>
          </cell>
          <cell r="H491">
            <v>0</v>
          </cell>
        </row>
        <row r="492">
          <cell r="C492">
            <v>0</v>
          </cell>
          <cell r="D492">
            <v>0</v>
          </cell>
          <cell r="E492">
            <v>0</v>
          </cell>
          <cell r="F492">
            <v>0</v>
          </cell>
          <cell r="G492">
            <v>0</v>
          </cell>
          <cell r="H492">
            <v>0</v>
          </cell>
        </row>
        <row r="493">
          <cell r="C493">
            <v>0</v>
          </cell>
          <cell r="D493">
            <v>0</v>
          </cell>
          <cell r="E493">
            <v>0</v>
          </cell>
          <cell r="F493">
            <v>0</v>
          </cell>
          <cell r="G493">
            <v>0</v>
          </cell>
          <cell r="H493">
            <v>0</v>
          </cell>
        </row>
        <row r="494">
          <cell r="C494">
            <v>0</v>
          </cell>
          <cell r="D494">
            <v>0</v>
          </cell>
          <cell r="E494">
            <v>0</v>
          </cell>
          <cell r="F494">
            <v>0</v>
          </cell>
          <cell r="G494">
            <v>0</v>
          </cell>
          <cell r="H494">
            <v>0</v>
          </cell>
        </row>
        <row r="495">
          <cell r="C495">
            <v>0</v>
          </cell>
          <cell r="D495">
            <v>0</v>
          </cell>
          <cell r="E495">
            <v>0</v>
          </cell>
          <cell r="F495">
            <v>0</v>
          </cell>
          <cell r="G495">
            <v>0</v>
          </cell>
          <cell r="H495">
            <v>0</v>
          </cell>
        </row>
        <row r="496">
          <cell r="C496">
            <v>0</v>
          </cell>
          <cell r="D496">
            <v>0</v>
          </cell>
          <cell r="E496">
            <v>0</v>
          </cell>
          <cell r="F496">
            <v>0</v>
          </cell>
          <cell r="G496">
            <v>0</v>
          </cell>
          <cell r="H496">
            <v>0</v>
          </cell>
        </row>
        <row r="497">
          <cell r="C497">
            <v>0</v>
          </cell>
          <cell r="D497">
            <v>0</v>
          </cell>
          <cell r="E497">
            <v>0</v>
          </cell>
          <cell r="F497">
            <v>0</v>
          </cell>
          <cell r="G497">
            <v>0</v>
          </cell>
          <cell r="H497">
            <v>0</v>
          </cell>
        </row>
        <row r="498">
          <cell r="C498">
            <v>0</v>
          </cell>
          <cell r="D498">
            <v>0</v>
          </cell>
          <cell r="E498">
            <v>0</v>
          </cell>
          <cell r="F498">
            <v>0</v>
          </cell>
          <cell r="G498">
            <v>0</v>
          </cell>
          <cell r="H498">
            <v>0</v>
          </cell>
        </row>
        <row r="499">
          <cell r="C499">
            <v>0</v>
          </cell>
          <cell r="D499">
            <v>0</v>
          </cell>
          <cell r="E499">
            <v>0</v>
          </cell>
          <cell r="F499">
            <v>0</v>
          </cell>
          <cell r="G499">
            <v>0</v>
          </cell>
          <cell r="H499">
            <v>0</v>
          </cell>
        </row>
        <row r="500">
          <cell r="C500">
            <v>0</v>
          </cell>
          <cell r="D500">
            <v>0</v>
          </cell>
          <cell r="E500">
            <v>0</v>
          </cell>
          <cell r="F500">
            <v>0</v>
          </cell>
          <cell r="G500">
            <v>0</v>
          </cell>
          <cell r="H500">
            <v>0</v>
          </cell>
        </row>
        <row r="501">
          <cell r="C501">
            <v>0</v>
          </cell>
          <cell r="D501">
            <v>0</v>
          </cell>
          <cell r="E501">
            <v>0</v>
          </cell>
          <cell r="F501">
            <v>0</v>
          </cell>
          <cell r="G501">
            <v>0</v>
          </cell>
          <cell r="H501">
            <v>0</v>
          </cell>
        </row>
        <row r="502">
          <cell r="C502">
            <v>0</v>
          </cell>
          <cell r="D502">
            <v>0</v>
          </cell>
          <cell r="E502">
            <v>0</v>
          </cell>
          <cell r="F502">
            <v>0</v>
          </cell>
          <cell r="G502">
            <v>0</v>
          </cell>
          <cell r="H502">
            <v>0</v>
          </cell>
        </row>
        <row r="503">
          <cell r="C503">
            <v>0</v>
          </cell>
          <cell r="D503">
            <v>0</v>
          </cell>
          <cell r="E503">
            <v>0</v>
          </cell>
          <cell r="F503">
            <v>0</v>
          </cell>
          <cell r="G503">
            <v>0</v>
          </cell>
          <cell r="H503">
            <v>0</v>
          </cell>
        </row>
        <row r="504">
          <cell r="C504">
            <v>0</v>
          </cell>
          <cell r="D504">
            <v>0</v>
          </cell>
          <cell r="E504">
            <v>0</v>
          </cell>
          <cell r="F504">
            <v>0</v>
          </cell>
          <cell r="G504">
            <v>0</v>
          </cell>
          <cell r="H504">
            <v>0</v>
          </cell>
        </row>
        <row r="505">
          <cell r="C505">
            <v>0</v>
          </cell>
          <cell r="D505">
            <v>0</v>
          </cell>
          <cell r="E505">
            <v>0</v>
          </cell>
          <cell r="F505">
            <v>0</v>
          </cell>
          <cell r="G505">
            <v>0</v>
          </cell>
          <cell r="H505">
            <v>0</v>
          </cell>
        </row>
        <row r="506">
          <cell r="C506">
            <v>0</v>
          </cell>
          <cell r="D506">
            <v>0</v>
          </cell>
          <cell r="E506">
            <v>0</v>
          </cell>
          <cell r="F506">
            <v>0</v>
          </cell>
          <cell r="G506">
            <v>0</v>
          </cell>
          <cell r="H506">
            <v>0</v>
          </cell>
        </row>
        <row r="507">
          <cell r="C507">
            <v>0</v>
          </cell>
          <cell r="D507">
            <v>0</v>
          </cell>
          <cell r="E507">
            <v>0</v>
          </cell>
          <cell r="F507">
            <v>0</v>
          </cell>
          <cell r="G507">
            <v>0</v>
          </cell>
          <cell r="H507">
            <v>0</v>
          </cell>
        </row>
        <row r="508">
          <cell r="C508">
            <v>0</v>
          </cell>
          <cell r="D508">
            <v>0</v>
          </cell>
          <cell r="E508">
            <v>0</v>
          </cell>
          <cell r="F508">
            <v>0</v>
          </cell>
          <cell r="G508">
            <v>0</v>
          </cell>
          <cell r="H508">
            <v>0</v>
          </cell>
        </row>
        <row r="509">
          <cell r="C509">
            <v>0</v>
          </cell>
          <cell r="D509">
            <v>0</v>
          </cell>
          <cell r="E509">
            <v>0</v>
          </cell>
          <cell r="F509">
            <v>0</v>
          </cell>
          <cell r="G509">
            <v>0</v>
          </cell>
          <cell r="H509">
            <v>0</v>
          </cell>
        </row>
        <row r="510">
          <cell r="C510">
            <v>0</v>
          </cell>
          <cell r="D510">
            <v>0</v>
          </cell>
          <cell r="E510">
            <v>0</v>
          </cell>
          <cell r="F510">
            <v>0</v>
          </cell>
          <cell r="G510">
            <v>0</v>
          </cell>
          <cell r="H510">
            <v>0</v>
          </cell>
        </row>
        <row r="511">
          <cell r="C511">
            <v>0</v>
          </cell>
          <cell r="D511">
            <v>0</v>
          </cell>
          <cell r="E511">
            <v>0</v>
          </cell>
          <cell r="F511">
            <v>0</v>
          </cell>
          <cell r="G511">
            <v>0</v>
          </cell>
          <cell r="H511">
            <v>0</v>
          </cell>
        </row>
        <row r="512">
          <cell r="C512">
            <v>0</v>
          </cell>
          <cell r="D512">
            <v>0</v>
          </cell>
          <cell r="E512">
            <v>0</v>
          </cell>
          <cell r="F512">
            <v>0</v>
          </cell>
          <cell r="G512">
            <v>0</v>
          </cell>
          <cell r="H512">
            <v>0</v>
          </cell>
        </row>
        <row r="513">
          <cell r="C513">
            <v>0</v>
          </cell>
          <cell r="D513">
            <v>0</v>
          </cell>
          <cell r="E513">
            <v>0</v>
          </cell>
          <cell r="F513">
            <v>0</v>
          </cell>
          <cell r="G513">
            <v>0</v>
          </cell>
          <cell r="H513">
            <v>0</v>
          </cell>
        </row>
        <row r="514">
          <cell r="C514">
            <v>0</v>
          </cell>
          <cell r="D514">
            <v>0</v>
          </cell>
          <cell r="E514">
            <v>0</v>
          </cell>
          <cell r="F514">
            <v>0</v>
          </cell>
          <cell r="G514">
            <v>0</v>
          </cell>
          <cell r="H514">
            <v>0</v>
          </cell>
        </row>
        <row r="515">
          <cell r="C515">
            <v>0</v>
          </cell>
          <cell r="D515">
            <v>0</v>
          </cell>
          <cell r="E515">
            <v>0</v>
          </cell>
          <cell r="F515">
            <v>0</v>
          </cell>
          <cell r="G515">
            <v>0</v>
          </cell>
          <cell r="H515">
            <v>0</v>
          </cell>
        </row>
        <row r="516">
          <cell r="C516">
            <v>0</v>
          </cell>
          <cell r="D516">
            <v>0</v>
          </cell>
          <cell r="E516">
            <v>0</v>
          </cell>
          <cell r="F516">
            <v>0</v>
          </cell>
          <cell r="G516">
            <v>0</v>
          </cell>
          <cell r="H516">
            <v>0</v>
          </cell>
        </row>
        <row r="517">
          <cell r="C517">
            <v>0</v>
          </cell>
          <cell r="D517">
            <v>0</v>
          </cell>
          <cell r="E517">
            <v>0</v>
          </cell>
          <cell r="F517">
            <v>0</v>
          </cell>
          <cell r="G517">
            <v>0</v>
          </cell>
          <cell r="H517">
            <v>0</v>
          </cell>
        </row>
        <row r="518">
          <cell r="C518">
            <v>0</v>
          </cell>
          <cell r="D518">
            <v>0</v>
          </cell>
          <cell r="E518">
            <v>0</v>
          </cell>
          <cell r="F518">
            <v>0</v>
          </cell>
          <cell r="G518">
            <v>0</v>
          </cell>
          <cell r="H518">
            <v>0</v>
          </cell>
        </row>
        <row r="519">
          <cell r="C519">
            <v>0</v>
          </cell>
          <cell r="D519">
            <v>0</v>
          </cell>
          <cell r="E519">
            <v>0</v>
          </cell>
          <cell r="F519">
            <v>0</v>
          </cell>
          <cell r="G519">
            <v>0</v>
          </cell>
          <cell r="H519">
            <v>0</v>
          </cell>
        </row>
        <row r="520">
          <cell r="C520">
            <v>0</v>
          </cell>
          <cell r="D520">
            <v>0</v>
          </cell>
          <cell r="E520">
            <v>0</v>
          </cell>
          <cell r="F520">
            <v>0</v>
          </cell>
          <cell r="G520">
            <v>0</v>
          </cell>
          <cell r="H520">
            <v>0</v>
          </cell>
        </row>
        <row r="521">
          <cell r="C521">
            <v>0</v>
          </cell>
          <cell r="D521">
            <v>0</v>
          </cell>
          <cell r="E521">
            <v>0</v>
          </cell>
          <cell r="F521">
            <v>0</v>
          </cell>
          <cell r="G521">
            <v>0</v>
          </cell>
          <cell r="H521">
            <v>0</v>
          </cell>
        </row>
        <row r="522">
          <cell r="C522">
            <v>0</v>
          </cell>
          <cell r="D522">
            <v>0</v>
          </cell>
          <cell r="E522">
            <v>0</v>
          </cell>
          <cell r="F522">
            <v>0</v>
          </cell>
          <cell r="G522">
            <v>0</v>
          </cell>
          <cell r="H522">
            <v>0</v>
          </cell>
        </row>
        <row r="523">
          <cell r="C523">
            <v>0</v>
          </cell>
          <cell r="D523">
            <v>0</v>
          </cell>
          <cell r="E523">
            <v>0</v>
          </cell>
          <cell r="F523">
            <v>0</v>
          </cell>
          <cell r="G523">
            <v>0</v>
          </cell>
          <cell r="H523">
            <v>0</v>
          </cell>
        </row>
        <row r="524">
          <cell r="C524">
            <v>0</v>
          </cell>
          <cell r="D524">
            <v>0</v>
          </cell>
          <cell r="E524">
            <v>0</v>
          </cell>
          <cell r="F524">
            <v>0</v>
          </cell>
          <cell r="G524">
            <v>0</v>
          </cell>
          <cell r="H524">
            <v>0</v>
          </cell>
        </row>
        <row r="525">
          <cell r="C525">
            <v>0</v>
          </cell>
          <cell r="D525">
            <v>0</v>
          </cell>
          <cell r="E525">
            <v>0</v>
          </cell>
          <cell r="F525">
            <v>0</v>
          </cell>
          <cell r="G525">
            <v>0</v>
          </cell>
          <cell r="H525">
            <v>0</v>
          </cell>
        </row>
        <row r="526">
          <cell r="C526">
            <v>0</v>
          </cell>
          <cell r="D526">
            <v>0</v>
          </cell>
          <cell r="E526">
            <v>0</v>
          </cell>
          <cell r="F526">
            <v>0</v>
          </cell>
          <cell r="G526">
            <v>0</v>
          </cell>
          <cell r="H526">
            <v>0</v>
          </cell>
        </row>
        <row r="527">
          <cell r="C527">
            <v>0</v>
          </cell>
          <cell r="D527">
            <v>0</v>
          </cell>
          <cell r="E527">
            <v>0</v>
          </cell>
          <cell r="F527">
            <v>0</v>
          </cell>
          <cell r="G527">
            <v>0</v>
          </cell>
          <cell r="H527">
            <v>0</v>
          </cell>
        </row>
        <row r="528">
          <cell r="C528">
            <v>0</v>
          </cell>
          <cell r="D528">
            <v>0</v>
          </cell>
          <cell r="E528">
            <v>0</v>
          </cell>
          <cell r="F528">
            <v>0</v>
          </cell>
          <cell r="G528">
            <v>0</v>
          </cell>
          <cell r="H528">
            <v>0</v>
          </cell>
        </row>
        <row r="529">
          <cell r="C529">
            <v>0</v>
          </cell>
          <cell r="D529">
            <v>0</v>
          </cell>
          <cell r="E529">
            <v>0</v>
          </cell>
          <cell r="F529">
            <v>0</v>
          </cell>
          <cell r="G529">
            <v>0</v>
          </cell>
          <cell r="H529">
            <v>0</v>
          </cell>
        </row>
        <row r="530">
          <cell r="C530">
            <v>0</v>
          </cell>
          <cell r="D530">
            <v>0</v>
          </cell>
          <cell r="E530">
            <v>0</v>
          </cell>
          <cell r="F530">
            <v>0</v>
          </cell>
          <cell r="G530">
            <v>0</v>
          </cell>
          <cell r="H530">
            <v>0</v>
          </cell>
        </row>
        <row r="531">
          <cell r="C531">
            <v>0</v>
          </cell>
          <cell r="D531">
            <v>0</v>
          </cell>
          <cell r="E531">
            <v>0</v>
          </cell>
          <cell r="F531">
            <v>0</v>
          </cell>
          <cell r="G531">
            <v>0</v>
          </cell>
          <cell r="H531">
            <v>0</v>
          </cell>
        </row>
        <row r="532">
          <cell r="C532">
            <v>0</v>
          </cell>
          <cell r="D532">
            <v>0</v>
          </cell>
          <cell r="E532">
            <v>0</v>
          </cell>
          <cell r="F532">
            <v>0</v>
          </cell>
          <cell r="G532">
            <v>0</v>
          </cell>
          <cell r="H532">
            <v>0</v>
          </cell>
        </row>
        <row r="533">
          <cell r="C533">
            <v>0</v>
          </cell>
          <cell r="D533">
            <v>0</v>
          </cell>
          <cell r="E533">
            <v>0</v>
          </cell>
          <cell r="F533">
            <v>0</v>
          </cell>
          <cell r="G533">
            <v>0</v>
          </cell>
          <cell r="H533">
            <v>0</v>
          </cell>
        </row>
        <row r="534">
          <cell r="C534">
            <v>0</v>
          </cell>
          <cell r="D534">
            <v>0</v>
          </cell>
          <cell r="E534">
            <v>0</v>
          </cell>
          <cell r="F534">
            <v>0</v>
          </cell>
          <cell r="G534">
            <v>0</v>
          </cell>
          <cell r="H534">
            <v>0</v>
          </cell>
        </row>
        <row r="535">
          <cell r="C535">
            <v>0</v>
          </cell>
          <cell r="D535">
            <v>0</v>
          </cell>
          <cell r="E535">
            <v>0</v>
          </cell>
          <cell r="F535">
            <v>0</v>
          </cell>
          <cell r="G535">
            <v>0</v>
          </cell>
          <cell r="H535">
            <v>0</v>
          </cell>
        </row>
        <row r="536">
          <cell r="C536">
            <v>0</v>
          </cell>
          <cell r="D536">
            <v>0</v>
          </cell>
          <cell r="E536">
            <v>0</v>
          </cell>
          <cell r="F536">
            <v>0</v>
          </cell>
          <cell r="G536">
            <v>0</v>
          </cell>
          <cell r="H536">
            <v>0</v>
          </cell>
        </row>
        <row r="537">
          <cell r="C537">
            <v>0</v>
          </cell>
          <cell r="D537">
            <v>0</v>
          </cell>
          <cell r="E537">
            <v>0</v>
          </cell>
          <cell r="F537">
            <v>0</v>
          </cell>
          <cell r="G537">
            <v>0</v>
          </cell>
          <cell r="H537">
            <v>0</v>
          </cell>
        </row>
        <row r="538">
          <cell r="C538">
            <v>0</v>
          </cell>
          <cell r="D538">
            <v>0</v>
          </cell>
          <cell r="E538">
            <v>0</v>
          </cell>
          <cell r="F538">
            <v>0</v>
          </cell>
          <cell r="G538">
            <v>0</v>
          </cell>
          <cell r="H538">
            <v>0</v>
          </cell>
        </row>
        <row r="539">
          <cell r="C539">
            <v>0</v>
          </cell>
          <cell r="D539">
            <v>0</v>
          </cell>
          <cell r="E539">
            <v>0</v>
          </cell>
          <cell r="F539">
            <v>0</v>
          </cell>
          <cell r="G539">
            <v>0</v>
          </cell>
          <cell r="H539">
            <v>0</v>
          </cell>
        </row>
        <row r="540">
          <cell r="C540">
            <v>0</v>
          </cell>
          <cell r="D540">
            <v>0</v>
          </cell>
          <cell r="E540">
            <v>0</v>
          </cell>
          <cell r="F540">
            <v>0</v>
          </cell>
          <cell r="G540">
            <v>0</v>
          </cell>
          <cell r="H540">
            <v>0</v>
          </cell>
        </row>
        <row r="541">
          <cell r="C541">
            <v>0</v>
          </cell>
          <cell r="D541">
            <v>0</v>
          </cell>
          <cell r="E541">
            <v>0</v>
          </cell>
          <cell r="F541">
            <v>0</v>
          </cell>
          <cell r="G541">
            <v>0</v>
          </cell>
          <cell r="H541">
            <v>0</v>
          </cell>
        </row>
        <row r="542">
          <cell r="C542">
            <v>0</v>
          </cell>
          <cell r="D542">
            <v>0</v>
          </cell>
          <cell r="E542">
            <v>0</v>
          </cell>
          <cell r="F542">
            <v>0</v>
          </cell>
          <cell r="G542">
            <v>0</v>
          </cell>
          <cell r="H542">
            <v>0</v>
          </cell>
        </row>
        <row r="543">
          <cell r="C543">
            <v>0</v>
          </cell>
          <cell r="D543">
            <v>0</v>
          </cell>
          <cell r="E543">
            <v>0</v>
          </cell>
          <cell r="F543">
            <v>0</v>
          </cell>
          <cell r="G543">
            <v>0</v>
          </cell>
          <cell r="H543">
            <v>0</v>
          </cell>
        </row>
        <row r="544">
          <cell r="C544">
            <v>0</v>
          </cell>
          <cell r="D544">
            <v>0</v>
          </cell>
          <cell r="E544">
            <v>0</v>
          </cell>
          <cell r="F544">
            <v>0</v>
          </cell>
          <cell r="G544">
            <v>0</v>
          </cell>
          <cell r="H544">
            <v>0</v>
          </cell>
        </row>
        <row r="545">
          <cell r="C545">
            <v>0</v>
          </cell>
          <cell r="D545">
            <v>0</v>
          </cell>
          <cell r="E545">
            <v>0</v>
          </cell>
          <cell r="F545">
            <v>0</v>
          </cell>
          <cell r="G545">
            <v>0</v>
          </cell>
          <cell r="H545">
            <v>0</v>
          </cell>
        </row>
        <row r="546">
          <cell r="C546">
            <v>0</v>
          </cell>
          <cell r="D546">
            <v>0</v>
          </cell>
          <cell r="E546">
            <v>0</v>
          </cell>
          <cell r="F546">
            <v>0</v>
          </cell>
          <cell r="G546">
            <v>0</v>
          </cell>
          <cell r="H546">
            <v>0</v>
          </cell>
        </row>
        <row r="547">
          <cell r="C547">
            <v>0</v>
          </cell>
          <cell r="D547">
            <v>0</v>
          </cell>
          <cell r="E547">
            <v>0</v>
          </cell>
          <cell r="F547">
            <v>0</v>
          </cell>
          <cell r="G547">
            <v>0</v>
          </cell>
          <cell r="H547">
            <v>0</v>
          </cell>
        </row>
        <row r="548">
          <cell r="C548">
            <v>0</v>
          </cell>
          <cell r="D548">
            <v>0</v>
          </cell>
          <cell r="E548">
            <v>0</v>
          </cell>
          <cell r="F548">
            <v>0</v>
          </cell>
          <cell r="G548">
            <v>0</v>
          </cell>
          <cell r="H548">
            <v>0</v>
          </cell>
        </row>
        <row r="549">
          <cell r="C549">
            <v>0</v>
          </cell>
          <cell r="D549">
            <v>0</v>
          </cell>
          <cell r="E549">
            <v>0</v>
          </cell>
          <cell r="F549">
            <v>0</v>
          </cell>
          <cell r="G549">
            <v>0</v>
          </cell>
          <cell r="H549">
            <v>0</v>
          </cell>
        </row>
        <row r="550">
          <cell r="C550">
            <v>0</v>
          </cell>
          <cell r="D550">
            <v>0</v>
          </cell>
          <cell r="E550">
            <v>0</v>
          </cell>
          <cell r="F550">
            <v>0</v>
          </cell>
          <cell r="G550">
            <v>0</v>
          </cell>
          <cell r="H550">
            <v>0</v>
          </cell>
        </row>
        <row r="551">
          <cell r="C551">
            <v>0</v>
          </cell>
          <cell r="D551">
            <v>0</v>
          </cell>
          <cell r="E551">
            <v>0</v>
          </cell>
          <cell r="F551">
            <v>0</v>
          </cell>
          <cell r="G551">
            <v>0</v>
          </cell>
          <cell r="H551">
            <v>0</v>
          </cell>
        </row>
        <row r="552">
          <cell r="C552">
            <v>0</v>
          </cell>
          <cell r="D552">
            <v>0</v>
          </cell>
          <cell r="E552">
            <v>0</v>
          </cell>
          <cell r="F552">
            <v>0</v>
          </cell>
          <cell r="G552">
            <v>0</v>
          </cell>
          <cell r="H552">
            <v>0</v>
          </cell>
        </row>
        <row r="553">
          <cell r="C553">
            <v>0</v>
          </cell>
          <cell r="D553">
            <v>0</v>
          </cell>
          <cell r="E553">
            <v>0</v>
          </cell>
          <cell r="F553">
            <v>0</v>
          </cell>
          <cell r="G553">
            <v>0</v>
          </cell>
          <cell r="H553">
            <v>0</v>
          </cell>
        </row>
        <row r="554">
          <cell r="C554">
            <v>0</v>
          </cell>
          <cell r="D554">
            <v>0</v>
          </cell>
          <cell r="E554">
            <v>0</v>
          </cell>
          <cell r="F554">
            <v>0</v>
          </cell>
          <cell r="G554">
            <v>0</v>
          </cell>
          <cell r="H554">
            <v>0</v>
          </cell>
        </row>
        <row r="555">
          <cell r="C555">
            <v>0</v>
          </cell>
          <cell r="D555">
            <v>0</v>
          </cell>
          <cell r="E555">
            <v>0</v>
          </cell>
          <cell r="F555">
            <v>0</v>
          </cell>
          <cell r="G555">
            <v>0</v>
          </cell>
          <cell r="H555">
            <v>0</v>
          </cell>
        </row>
        <row r="556">
          <cell r="C556">
            <v>0</v>
          </cell>
          <cell r="D556">
            <v>0</v>
          </cell>
          <cell r="E556">
            <v>0</v>
          </cell>
          <cell r="F556">
            <v>0</v>
          </cell>
          <cell r="G556">
            <v>0</v>
          </cell>
          <cell r="H556">
            <v>0</v>
          </cell>
        </row>
        <row r="557">
          <cell r="C557">
            <v>0</v>
          </cell>
          <cell r="D557">
            <v>0</v>
          </cell>
          <cell r="E557">
            <v>0</v>
          </cell>
          <cell r="F557">
            <v>0</v>
          </cell>
          <cell r="G557">
            <v>0</v>
          </cell>
          <cell r="H557">
            <v>0</v>
          </cell>
        </row>
        <row r="558">
          <cell r="C558">
            <v>0</v>
          </cell>
          <cell r="D558">
            <v>0</v>
          </cell>
          <cell r="E558">
            <v>0</v>
          </cell>
          <cell r="F558">
            <v>0</v>
          </cell>
          <cell r="G558">
            <v>0</v>
          </cell>
          <cell r="H558">
            <v>0</v>
          </cell>
        </row>
        <row r="559">
          <cell r="C559">
            <v>0</v>
          </cell>
          <cell r="D559">
            <v>0</v>
          </cell>
          <cell r="E559">
            <v>0</v>
          </cell>
          <cell r="F559">
            <v>0</v>
          </cell>
          <cell r="G559">
            <v>0</v>
          </cell>
          <cell r="H559">
            <v>0</v>
          </cell>
        </row>
        <row r="560">
          <cell r="C560">
            <v>0</v>
          </cell>
          <cell r="D560">
            <v>0</v>
          </cell>
          <cell r="E560">
            <v>0</v>
          </cell>
          <cell r="F560">
            <v>0</v>
          </cell>
          <cell r="G560">
            <v>0</v>
          </cell>
          <cell r="H560">
            <v>0</v>
          </cell>
        </row>
        <row r="561">
          <cell r="C561">
            <v>0</v>
          </cell>
          <cell r="D561">
            <v>0</v>
          </cell>
          <cell r="E561">
            <v>0</v>
          </cell>
          <cell r="F561">
            <v>0</v>
          </cell>
          <cell r="G561">
            <v>0</v>
          </cell>
          <cell r="H561">
            <v>0</v>
          </cell>
        </row>
        <row r="562">
          <cell r="C562">
            <v>0</v>
          </cell>
          <cell r="D562">
            <v>0</v>
          </cell>
          <cell r="E562">
            <v>0</v>
          </cell>
          <cell r="F562">
            <v>0</v>
          </cell>
          <cell r="G562">
            <v>0</v>
          </cell>
          <cell r="H562">
            <v>0</v>
          </cell>
        </row>
        <row r="563">
          <cell r="C563">
            <v>0</v>
          </cell>
          <cell r="D563">
            <v>0</v>
          </cell>
          <cell r="E563">
            <v>0</v>
          </cell>
          <cell r="F563">
            <v>0</v>
          </cell>
          <cell r="G563">
            <v>0</v>
          </cell>
          <cell r="H563">
            <v>0</v>
          </cell>
        </row>
        <row r="564">
          <cell r="C564">
            <v>0</v>
          </cell>
          <cell r="D564">
            <v>0</v>
          </cell>
          <cell r="E564">
            <v>0</v>
          </cell>
          <cell r="F564">
            <v>0</v>
          </cell>
          <cell r="G564">
            <v>0</v>
          </cell>
          <cell r="H564">
            <v>0</v>
          </cell>
        </row>
        <row r="565">
          <cell r="C565">
            <v>0</v>
          </cell>
          <cell r="D565">
            <v>0</v>
          </cell>
          <cell r="E565">
            <v>0</v>
          </cell>
          <cell r="F565">
            <v>0</v>
          </cell>
          <cell r="G565">
            <v>0</v>
          </cell>
          <cell r="H565">
            <v>0</v>
          </cell>
        </row>
        <row r="566">
          <cell r="C566">
            <v>0</v>
          </cell>
          <cell r="D566">
            <v>0</v>
          </cell>
          <cell r="E566">
            <v>0</v>
          </cell>
          <cell r="F566">
            <v>0</v>
          </cell>
          <cell r="G566">
            <v>0</v>
          </cell>
          <cell r="H566">
            <v>0</v>
          </cell>
        </row>
        <row r="567">
          <cell r="C567">
            <v>0</v>
          </cell>
          <cell r="D567">
            <v>0</v>
          </cell>
          <cell r="E567">
            <v>0</v>
          </cell>
          <cell r="F567">
            <v>0</v>
          </cell>
          <cell r="G567">
            <v>0</v>
          </cell>
          <cell r="H567">
            <v>0</v>
          </cell>
        </row>
        <row r="568">
          <cell r="C568">
            <v>0</v>
          </cell>
          <cell r="D568">
            <v>0</v>
          </cell>
          <cell r="E568">
            <v>0</v>
          </cell>
          <cell r="F568">
            <v>0</v>
          </cell>
          <cell r="G568">
            <v>0</v>
          </cell>
          <cell r="H568">
            <v>0</v>
          </cell>
        </row>
        <row r="569">
          <cell r="C569">
            <v>0</v>
          </cell>
          <cell r="D569">
            <v>0</v>
          </cell>
          <cell r="E569">
            <v>0</v>
          </cell>
          <cell r="F569">
            <v>0</v>
          </cell>
          <cell r="G569">
            <v>0</v>
          </cell>
          <cell r="H569">
            <v>0</v>
          </cell>
        </row>
        <row r="570">
          <cell r="C570">
            <v>0</v>
          </cell>
          <cell r="D570">
            <v>0</v>
          </cell>
          <cell r="E570">
            <v>0</v>
          </cell>
          <cell r="F570">
            <v>0</v>
          </cell>
          <cell r="G570">
            <v>0</v>
          </cell>
          <cell r="H570">
            <v>0</v>
          </cell>
        </row>
        <row r="571">
          <cell r="C571">
            <v>0</v>
          </cell>
          <cell r="D571">
            <v>0</v>
          </cell>
          <cell r="E571">
            <v>0</v>
          </cell>
          <cell r="F571">
            <v>0</v>
          </cell>
          <cell r="G571">
            <v>0</v>
          </cell>
          <cell r="H571">
            <v>0</v>
          </cell>
        </row>
        <row r="572">
          <cell r="C572">
            <v>0</v>
          </cell>
          <cell r="D572">
            <v>0</v>
          </cell>
          <cell r="E572">
            <v>0</v>
          </cell>
          <cell r="F572">
            <v>0</v>
          </cell>
          <cell r="G572">
            <v>0</v>
          </cell>
          <cell r="H572">
            <v>0</v>
          </cell>
        </row>
        <row r="573">
          <cell r="C573">
            <v>0</v>
          </cell>
          <cell r="D573">
            <v>0</v>
          </cell>
          <cell r="E573">
            <v>0</v>
          </cell>
          <cell r="F573">
            <v>0</v>
          </cell>
          <cell r="G573">
            <v>0</v>
          </cell>
          <cell r="H573">
            <v>0</v>
          </cell>
        </row>
        <row r="574">
          <cell r="C574">
            <v>0</v>
          </cell>
          <cell r="D574">
            <v>0</v>
          </cell>
          <cell r="E574">
            <v>0</v>
          </cell>
          <cell r="F574">
            <v>0</v>
          </cell>
          <cell r="G574">
            <v>0</v>
          </cell>
          <cell r="H574">
            <v>0</v>
          </cell>
        </row>
        <row r="575">
          <cell r="C575">
            <v>0</v>
          </cell>
          <cell r="D575">
            <v>0</v>
          </cell>
          <cell r="E575">
            <v>0</v>
          </cell>
          <cell r="F575">
            <v>0</v>
          </cell>
          <cell r="G575">
            <v>0</v>
          </cell>
          <cell r="H575">
            <v>0</v>
          </cell>
        </row>
        <row r="576">
          <cell r="C576">
            <v>0</v>
          </cell>
          <cell r="D576">
            <v>0</v>
          </cell>
          <cell r="E576">
            <v>0</v>
          </cell>
          <cell r="F576">
            <v>0</v>
          </cell>
          <cell r="G576">
            <v>0</v>
          </cell>
          <cell r="H576">
            <v>0</v>
          </cell>
        </row>
        <row r="577">
          <cell r="C577">
            <v>0</v>
          </cell>
          <cell r="D577">
            <v>0</v>
          </cell>
          <cell r="E577">
            <v>0</v>
          </cell>
          <cell r="F577">
            <v>0</v>
          </cell>
          <cell r="G577">
            <v>0</v>
          </cell>
          <cell r="H577">
            <v>0</v>
          </cell>
        </row>
        <row r="578">
          <cell r="C578">
            <v>0</v>
          </cell>
          <cell r="D578">
            <v>0</v>
          </cell>
          <cell r="E578">
            <v>0</v>
          </cell>
          <cell r="F578">
            <v>0</v>
          </cell>
          <cell r="G578">
            <v>0</v>
          </cell>
          <cell r="H578">
            <v>0</v>
          </cell>
        </row>
        <row r="579">
          <cell r="C579">
            <v>0</v>
          </cell>
          <cell r="D579">
            <v>0</v>
          </cell>
          <cell r="E579">
            <v>0</v>
          </cell>
          <cell r="F579">
            <v>0</v>
          </cell>
          <cell r="G579">
            <v>0</v>
          </cell>
          <cell r="H579">
            <v>0</v>
          </cell>
        </row>
        <row r="580">
          <cell r="C580">
            <v>0</v>
          </cell>
          <cell r="D580">
            <v>0</v>
          </cell>
          <cell r="E580">
            <v>0</v>
          </cell>
          <cell r="F580">
            <v>0</v>
          </cell>
          <cell r="G580">
            <v>0</v>
          </cell>
          <cell r="H580">
            <v>0</v>
          </cell>
        </row>
        <row r="581">
          <cell r="C581">
            <v>0</v>
          </cell>
          <cell r="D581">
            <v>0</v>
          </cell>
          <cell r="E581">
            <v>0</v>
          </cell>
          <cell r="F581">
            <v>0</v>
          </cell>
          <cell r="G581">
            <v>0</v>
          </cell>
          <cell r="H581">
            <v>0</v>
          </cell>
        </row>
        <row r="582">
          <cell r="C582">
            <v>0</v>
          </cell>
          <cell r="D582">
            <v>0</v>
          </cell>
          <cell r="E582">
            <v>0</v>
          </cell>
          <cell r="F582">
            <v>0</v>
          </cell>
          <cell r="G582">
            <v>0</v>
          </cell>
          <cell r="H582">
            <v>0</v>
          </cell>
        </row>
        <row r="583">
          <cell r="C583">
            <v>0</v>
          </cell>
          <cell r="D583">
            <v>0</v>
          </cell>
          <cell r="E583">
            <v>0</v>
          </cell>
          <cell r="F583">
            <v>0</v>
          </cell>
          <cell r="G583">
            <v>0</v>
          </cell>
          <cell r="H583">
            <v>0</v>
          </cell>
        </row>
        <row r="584">
          <cell r="C584">
            <v>0</v>
          </cell>
          <cell r="D584">
            <v>0</v>
          </cell>
          <cell r="E584">
            <v>0</v>
          </cell>
          <cell r="F584">
            <v>0</v>
          </cell>
          <cell r="G584">
            <v>0</v>
          </cell>
          <cell r="H584">
            <v>0</v>
          </cell>
        </row>
        <row r="585">
          <cell r="C585">
            <v>0</v>
          </cell>
          <cell r="D585">
            <v>0</v>
          </cell>
          <cell r="E585">
            <v>0</v>
          </cell>
          <cell r="F585">
            <v>0</v>
          </cell>
          <cell r="G585">
            <v>0</v>
          </cell>
          <cell r="H585">
            <v>0</v>
          </cell>
        </row>
        <row r="586">
          <cell r="C586">
            <v>0</v>
          </cell>
          <cell r="D586">
            <v>0</v>
          </cell>
          <cell r="E586">
            <v>0</v>
          </cell>
          <cell r="F586">
            <v>0</v>
          </cell>
          <cell r="G586">
            <v>0</v>
          </cell>
          <cell r="H586">
            <v>0</v>
          </cell>
        </row>
        <row r="587">
          <cell r="C587">
            <v>0</v>
          </cell>
          <cell r="D587">
            <v>0</v>
          </cell>
          <cell r="E587">
            <v>0</v>
          </cell>
          <cell r="F587">
            <v>0</v>
          </cell>
          <cell r="G587">
            <v>0</v>
          </cell>
          <cell r="H587">
            <v>0</v>
          </cell>
        </row>
        <row r="588">
          <cell r="C588">
            <v>0</v>
          </cell>
          <cell r="D588">
            <v>0</v>
          </cell>
          <cell r="E588">
            <v>0</v>
          </cell>
          <cell r="F588">
            <v>0</v>
          </cell>
          <cell r="G588">
            <v>0</v>
          </cell>
          <cell r="H588">
            <v>0</v>
          </cell>
        </row>
        <row r="589">
          <cell r="C589">
            <v>0</v>
          </cell>
          <cell r="D589">
            <v>0</v>
          </cell>
          <cell r="E589">
            <v>0</v>
          </cell>
          <cell r="F589">
            <v>0</v>
          </cell>
          <cell r="G589">
            <v>0</v>
          </cell>
          <cell r="H589">
            <v>0</v>
          </cell>
        </row>
        <row r="590">
          <cell r="C590">
            <v>0</v>
          </cell>
          <cell r="D590">
            <v>0</v>
          </cell>
          <cell r="E590">
            <v>0</v>
          </cell>
          <cell r="F590">
            <v>0</v>
          </cell>
          <cell r="G590">
            <v>0</v>
          </cell>
          <cell r="H590">
            <v>0</v>
          </cell>
        </row>
        <row r="591">
          <cell r="C591">
            <v>0</v>
          </cell>
          <cell r="D591">
            <v>0</v>
          </cell>
          <cell r="E591">
            <v>0</v>
          </cell>
          <cell r="F591">
            <v>0</v>
          </cell>
          <cell r="G591">
            <v>0</v>
          </cell>
          <cell r="H591">
            <v>0</v>
          </cell>
        </row>
        <row r="592">
          <cell r="C592">
            <v>0</v>
          </cell>
          <cell r="D592">
            <v>0</v>
          </cell>
          <cell r="E592">
            <v>0</v>
          </cell>
          <cell r="F592">
            <v>0</v>
          </cell>
          <cell r="G592">
            <v>0</v>
          </cell>
          <cell r="H592">
            <v>0</v>
          </cell>
        </row>
        <row r="593">
          <cell r="C593">
            <v>0</v>
          </cell>
          <cell r="D593">
            <v>0</v>
          </cell>
          <cell r="E593">
            <v>0</v>
          </cell>
          <cell r="F593">
            <v>0</v>
          </cell>
          <cell r="G593">
            <v>0</v>
          </cell>
          <cell r="H593">
            <v>0</v>
          </cell>
        </row>
        <row r="594">
          <cell r="C594">
            <v>0</v>
          </cell>
          <cell r="D594">
            <v>0</v>
          </cell>
          <cell r="E594">
            <v>0</v>
          </cell>
          <cell r="F594">
            <v>0</v>
          </cell>
          <cell r="G594">
            <v>0</v>
          </cell>
          <cell r="H594">
            <v>0</v>
          </cell>
        </row>
        <row r="595">
          <cell r="C595">
            <v>0</v>
          </cell>
          <cell r="D595">
            <v>0</v>
          </cell>
          <cell r="E595">
            <v>0</v>
          </cell>
          <cell r="F595">
            <v>0</v>
          </cell>
          <cell r="G595">
            <v>0</v>
          </cell>
          <cell r="H595">
            <v>0</v>
          </cell>
        </row>
        <row r="596">
          <cell r="C596">
            <v>0</v>
          </cell>
          <cell r="D596">
            <v>0</v>
          </cell>
          <cell r="E596">
            <v>0</v>
          </cell>
          <cell r="F596">
            <v>0</v>
          </cell>
          <cell r="G596">
            <v>0</v>
          </cell>
          <cell r="H596">
            <v>0</v>
          </cell>
        </row>
        <row r="597">
          <cell r="C597">
            <v>0</v>
          </cell>
          <cell r="D597">
            <v>0</v>
          </cell>
          <cell r="E597">
            <v>0</v>
          </cell>
          <cell r="F597">
            <v>0</v>
          </cell>
          <cell r="G597">
            <v>0</v>
          </cell>
          <cell r="H597">
            <v>0</v>
          </cell>
        </row>
        <row r="598">
          <cell r="C598">
            <v>0</v>
          </cell>
          <cell r="D598">
            <v>0</v>
          </cell>
          <cell r="E598">
            <v>0</v>
          </cell>
          <cell r="F598">
            <v>0</v>
          </cell>
          <cell r="G598">
            <v>0</v>
          </cell>
          <cell r="H598">
            <v>0</v>
          </cell>
        </row>
        <row r="599">
          <cell r="C599">
            <v>0</v>
          </cell>
          <cell r="D599">
            <v>0</v>
          </cell>
          <cell r="E599">
            <v>0</v>
          </cell>
          <cell r="F599">
            <v>0</v>
          </cell>
          <cell r="G599">
            <v>0</v>
          </cell>
          <cell r="H599">
            <v>0</v>
          </cell>
        </row>
        <row r="600">
          <cell r="C600">
            <v>0</v>
          </cell>
          <cell r="D600">
            <v>0</v>
          </cell>
          <cell r="E600">
            <v>0</v>
          </cell>
          <cell r="F600">
            <v>0</v>
          </cell>
          <cell r="G600">
            <v>0</v>
          </cell>
          <cell r="H600">
            <v>0</v>
          </cell>
        </row>
        <row r="601">
          <cell r="C601">
            <v>0</v>
          </cell>
          <cell r="D601">
            <v>0</v>
          </cell>
          <cell r="E601">
            <v>0</v>
          </cell>
          <cell r="F601">
            <v>0</v>
          </cell>
          <cell r="G601">
            <v>0</v>
          </cell>
          <cell r="H601">
            <v>0</v>
          </cell>
        </row>
        <row r="602">
          <cell r="C602">
            <v>0</v>
          </cell>
          <cell r="D602">
            <v>0</v>
          </cell>
          <cell r="E602">
            <v>0</v>
          </cell>
          <cell r="F602">
            <v>0</v>
          </cell>
          <cell r="G602">
            <v>0</v>
          </cell>
          <cell r="H602">
            <v>0</v>
          </cell>
        </row>
        <row r="603">
          <cell r="C603">
            <v>0</v>
          </cell>
          <cell r="D603">
            <v>0</v>
          </cell>
          <cell r="E603">
            <v>0</v>
          </cell>
          <cell r="F603">
            <v>0</v>
          </cell>
          <cell r="G603">
            <v>0</v>
          </cell>
          <cell r="H603">
            <v>0</v>
          </cell>
        </row>
        <row r="604">
          <cell r="C604">
            <v>0</v>
          </cell>
          <cell r="D604">
            <v>0</v>
          </cell>
          <cell r="E604">
            <v>0</v>
          </cell>
          <cell r="F604">
            <v>0</v>
          </cell>
          <cell r="G604">
            <v>0</v>
          </cell>
          <cell r="H604">
            <v>0</v>
          </cell>
        </row>
        <row r="605">
          <cell r="C605">
            <v>0</v>
          </cell>
          <cell r="D605">
            <v>0</v>
          </cell>
          <cell r="E605">
            <v>0</v>
          </cell>
          <cell r="F605">
            <v>0</v>
          </cell>
          <cell r="G605">
            <v>0</v>
          </cell>
          <cell r="H605">
            <v>0</v>
          </cell>
        </row>
        <row r="606">
          <cell r="C606">
            <v>0</v>
          </cell>
          <cell r="D606">
            <v>0</v>
          </cell>
          <cell r="E606">
            <v>0</v>
          </cell>
          <cell r="F606">
            <v>0</v>
          </cell>
          <cell r="G606">
            <v>0</v>
          </cell>
          <cell r="H606">
            <v>0</v>
          </cell>
        </row>
        <row r="607">
          <cell r="C607">
            <v>0</v>
          </cell>
          <cell r="D607">
            <v>0</v>
          </cell>
          <cell r="E607">
            <v>0</v>
          </cell>
          <cell r="F607">
            <v>0</v>
          </cell>
          <cell r="G607">
            <v>0</v>
          </cell>
          <cell r="H607">
            <v>0</v>
          </cell>
        </row>
        <row r="608">
          <cell r="C608">
            <v>0</v>
          </cell>
          <cell r="D608">
            <v>0</v>
          </cell>
          <cell r="E608">
            <v>0</v>
          </cell>
          <cell r="F608">
            <v>0</v>
          </cell>
          <cell r="G608">
            <v>0</v>
          </cell>
          <cell r="H608">
            <v>0</v>
          </cell>
        </row>
        <row r="609">
          <cell r="C609">
            <v>0</v>
          </cell>
          <cell r="D609">
            <v>0</v>
          </cell>
          <cell r="E609">
            <v>0</v>
          </cell>
          <cell r="F609">
            <v>0</v>
          </cell>
          <cell r="G609">
            <v>0</v>
          </cell>
          <cell r="H609">
            <v>0</v>
          </cell>
        </row>
        <row r="610">
          <cell r="C610">
            <v>0</v>
          </cell>
          <cell r="D610">
            <v>0</v>
          </cell>
          <cell r="E610">
            <v>0</v>
          </cell>
          <cell r="F610">
            <v>0</v>
          </cell>
          <cell r="G610">
            <v>0</v>
          </cell>
          <cell r="H610">
            <v>0</v>
          </cell>
        </row>
        <row r="611">
          <cell r="C611">
            <v>0</v>
          </cell>
          <cell r="D611">
            <v>0</v>
          </cell>
          <cell r="E611">
            <v>0</v>
          </cell>
          <cell r="F611">
            <v>0</v>
          </cell>
          <cell r="G611">
            <v>0</v>
          </cell>
          <cell r="H611">
            <v>0</v>
          </cell>
        </row>
        <row r="612">
          <cell r="C612">
            <v>0</v>
          </cell>
          <cell r="D612">
            <v>0</v>
          </cell>
          <cell r="E612">
            <v>0</v>
          </cell>
          <cell r="F612">
            <v>0</v>
          </cell>
          <cell r="G612">
            <v>0</v>
          </cell>
          <cell r="H612">
            <v>0</v>
          </cell>
        </row>
        <row r="613">
          <cell r="C613">
            <v>0</v>
          </cell>
          <cell r="D613">
            <v>0</v>
          </cell>
          <cell r="E613">
            <v>0</v>
          </cell>
          <cell r="F613">
            <v>0</v>
          </cell>
          <cell r="G613">
            <v>0</v>
          </cell>
          <cell r="H613">
            <v>0</v>
          </cell>
        </row>
        <row r="614">
          <cell r="C614">
            <v>0</v>
          </cell>
          <cell r="D614">
            <v>0</v>
          </cell>
          <cell r="E614">
            <v>0</v>
          </cell>
          <cell r="F614">
            <v>0</v>
          </cell>
          <cell r="G614">
            <v>0</v>
          </cell>
          <cell r="H614">
            <v>0</v>
          </cell>
        </row>
        <row r="615">
          <cell r="C615">
            <v>0</v>
          </cell>
          <cell r="D615">
            <v>0</v>
          </cell>
          <cell r="E615">
            <v>0</v>
          </cell>
          <cell r="F615">
            <v>0</v>
          </cell>
          <cell r="G615">
            <v>0</v>
          </cell>
          <cell r="H615">
            <v>0</v>
          </cell>
        </row>
        <row r="616">
          <cell r="C616">
            <v>0</v>
          </cell>
          <cell r="D616">
            <v>0</v>
          </cell>
          <cell r="E616">
            <v>0</v>
          </cell>
          <cell r="F616">
            <v>0</v>
          </cell>
          <cell r="G616">
            <v>0</v>
          </cell>
          <cell r="H616">
            <v>0</v>
          </cell>
        </row>
        <row r="617">
          <cell r="C617">
            <v>0</v>
          </cell>
          <cell r="D617">
            <v>0</v>
          </cell>
          <cell r="E617">
            <v>0</v>
          </cell>
          <cell r="F617">
            <v>0</v>
          </cell>
          <cell r="G617">
            <v>0</v>
          </cell>
          <cell r="H617">
            <v>0</v>
          </cell>
        </row>
        <row r="618">
          <cell r="C618">
            <v>0</v>
          </cell>
          <cell r="D618">
            <v>0</v>
          </cell>
          <cell r="E618">
            <v>0</v>
          </cell>
          <cell r="F618">
            <v>0</v>
          </cell>
          <cell r="G618">
            <v>0</v>
          </cell>
          <cell r="H618">
            <v>0</v>
          </cell>
        </row>
        <row r="619">
          <cell r="C619">
            <v>0</v>
          </cell>
          <cell r="D619">
            <v>0</v>
          </cell>
          <cell r="E619">
            <v>0</v>
          </cell>
          <cell r="F619">
            <v>0</v>
          </cell>
          <cell r="G619">
            <v>0</v>
          </cell>
          <cell r="H619">
            <v>0</v>
          </cell>
        </row>
        <row r="620">
          <cell r="C620">
            <v>0</v>
          </cell>
          <cell r="D620">
            <v>0</v>
          </cell>
          <cell r="E620">
            <v>0</v>
          </cell>
          <cell r="F620">
            <v>0</v>
          </cell>
          <cell r="G620">
            <v>0</v>
          </cell>
          <cell r="H620">
            <v>0</v>
          </cell>
        </row>
        <row r="621">
          <cell r="C621">
            <v>0</v>
          </cell>
          <cell r="D621">
            <v>0</v>
          </cell>
          <cell r="E621">
            <v>0</v>
          </cell>
          <cell r="F621">
            <v>0</v>
          </cell>
          <cell r="G621">
            <v>0</v>
          </cell>
          <cell r="H621">
            <v>0</v>
          </cell>
        </row>
        <row r="622">
          <cell r="C622">
            <v>0</v>
          </cell>
          <cell r="D622">
            <v>0</v>
          </cell>
          <cell r="E622">
            <v>0</v>
          </cell>
          <cell r="F622">
            <v>0</v>
          </cell>
          <cell r="G622">
            <v>0</v>
          </cell>
          <cell r="H622">
            <v>0</v>
          </cell>
        </row>
        <row r="623">
          <cell r="C623">
            <v>0</v>
          </cell>
          <cell r="D623">
            <v>0</v>
          </cell>
          <cell r="E623">
            <v>0</v>
          </cell>
          <cell r="F623">
            <v>0</v>
          </cell>
          <cell r="G623">
            <v>0</v>
          </cell>
          <cell r="H623">
            <v>0</v>
          </cell>
        </row>
        <row r="624">
          <cell r="C624">
            <v>0</v>
          </cell>
          <cell r="D624">
            <v>0</v>
          </cell>
          <cell r="E624">
            <v>0</v>
          </cell>
          <cell r="F624">
            <v>0</v>
          </cell>
          <cell r="G624">
            <v>0</v>
          </cell>
          <cell r="H624">
            <v>0</v>
          </cell>
        </row>
        <row r="625">
          <cell r="C625">
            <v>0</v>
          </cell>
          <cell r="D625">
            <v>0</v>
          </cell>
          <cell r="E625">
            <v>0</v>
          </cell>
          <cell r="F625">
            <v>0</v>
          </cell>
          <cell r="G625">
            <v>0</v>
          </cell>
          <cell r="H625">
            <v>0</v>
          </cell>
        </row>
        <row r="626">
          <cell r="C626">
            <v>0</v>
          </cell>
          <cell r="D626">
            <v>0</v>
          </cell>
          <cell r="E626">
            <v>0</v>
          </cell>
          <cell r="F626">
            <v>0</v>
          </cell>
          <cell r="G626">
            <v>0</v>
          </cell>
          <cell r="H626">
            <v>0</v>
          </cell>
        </row>
        <row r="627">
          <cell r="C627">
            <v>0</v>
          </cell>
          <cell r="D627">
            <v>0</v>
          </cell>
          <cell r="E627">
            <v>0</v>
          </cell>
          <cell r="F627">
            <v>0</v>
          </cell>
          <cell r="G627">
            <v>0</v>
          </cell>
          <cell r="H627">
            <v>0</v>
          </cell>
        </row>
        <row r="628">
          <cell r="C628">
            <v>0</v>
          </cell>
          <cell r="D628">
            <v>0</v>
          </cell>
          <cell r="E628">
            <v>0</v>
          </cell>
          <cell r="F628">
            <v>0</v>
          </cell>
          <cell r="G628">
            <v>0</v>
          </cell>
          <cell r="H628">
            <v>0</v>
          </cell>
        </row>
        <row r="629">
          <cell r="C629">
            <v>0</v>
          </cell>
          <cell r="D629">
            <v>0</v>
          </cell>
          <cell r="E629">
            <v>0</v>
          </cell>
          <cell r="F629">
            <v>0</v>
          </cell>
          <cell r="G629">
            <v>0</v>
          </cell>
          <cell r="H629">
            <v>0</v>
          </cell>
        </row>
        <row r="630">
          <cell r="C630">
            <v>5515604</v>
          </cell>
          <cell r="D630">
            <v>5948161</v>
          </cell>
          <cell r="E630">
            <v>0</v>
          </cell>
          <cell r="F630">
            <v>0</v>
          </cell>
          <cell r="G630">
            <v>10952101.454</v>
          </cell>
          <cell r="H630">
            <v>0</v>
          </cell>
        </row>
        <row r="631">
          <cell r="C631">
            <v>5693489</v>
          </cell>
          <cell r="D631">
            <v>5827492</v>
          </cell>
          <cell r="E631">
            <v>0</v>
          </cell>
          <cell r="F631">
            <v>0</v>
          </cell>
          <cell r="G631">
            <v>10929537.99</v>
          </cell>
          <cell r="H631">
            <v>0</v>
          </cell>
        </row>
        <row r="632">
          <cell r="C632">
            <v>0</v>
          </cell>
          <cell r="D632">
            <v>120669</v>
          </cell>
          <cell r="E632">
            <v>0</v>
          </cell>
          <cell r="F632">
            <v>0</v>
          </cell>
          <cell r="G632">
            <v>152284.278</v>
          </cell>
          <cell r="H632">
            <v>0</v>
          </cell>
        </row>
        <row r="633">
          <cell r="C633">
            <v>177885</v>
          </cell>
          <cell r="D633">
            <v>0</v>
          </cell>
          <cell r="E633">
            <v>0</v>
          </cell>
          <cell r="F633">
            <v>0</v>
          </cell>
          <cell r="G633">
            <v>112423.32</v>
          </cell>
          <cell r="H633">
            <v>0</v>
          </cell>
        </row>
        <row r="634">
          <cell r="C634">
            <v>16272</v>
          </cell>
          <cell r="D634">
            <v>0</v>
          </cell>
          <cell r="E634">
            <v>0</v>
          </cell>
          <cell r="F634">
            <v>0</v>
          </cell>
          <cell r="G634">
            <v>10300.176</v>
          </cell>
          <cell r="H634">
            <v>0</v>
          </cell>
        </row>
        <row r="635">
          <cell r="C635">
            <v>0</v>
          </cell>
          <cell r="D635">
            <v>161613</v>
          </cell>
          <cell r="E635">
            <v>0</v>
          </cell>
          <cell r="F635">
            <v>0</v>
          </cell>
          <cell r="G635">
            <v>204925.284</v>
          </cell>
          <cell r="H635">
            <v>0</v>
          </cell>
        </row>
        <row r="636">
          <cell r="C636">
            <v>0</v>
          </cell>
          <cell r="D636">
            <v>0</v>
          </cell>
          <cell r="E636">
            <v>0</v>
          </cell>
          <cell r="F636">
            <v>0</v>
          </cell>
          <cell r="G636">
            <v>0</v>
          </cell>
          <cell r="H636">
            <v>0</v>
          </cell>
        </row>
        <row r="637">
          <cell r="C637">
            <v>161613</v>
          </cell>
          <cell r="D637">
            <v>40944</v>
          </cell>
          <cell r="E637">
            <v>0</v>
          </cell>
          <cell r="F637">
            <v>0</v>
          </cell>
          <cell r="G637">
            <v>154866.636</v>
          </cell>
          <cell r="H637">
            <v>0</v>
          </cell>
        </row>
        <row r="638">
          <cell r="C638">
            <v>405084</v>
          </cell>
          <cell r="D638">
            <v>432257</v>
          </cell>
          <cell r="E638">
            <v>0</v>
          </cell>
          <cell r="F638">
            <v>0</v>
          </cell>
          <cell r="G638">
            <v>808733.926</v>
          </cell>
          <cell r="H638">
            <v>0</v>
          </cell>
        </row>
        <row r="639">
          <cell r="C639">
            <v>51</v>
          </cell>
          <cell r="D639">
            <v>38</v>
          </cell>
          <cell r="E639">
            <v>0</v>
          </cell>
          <cell r="F639">
            <v>0</v>
          </cell>
          <cell r="G639">
            <v>81.026</v>
          </cell>
          <cell r="H639">
            <v>0</v>
          </cell>
        </row>
        <row r="640">
          <cell r="C640">
            <v>44935</v>
          </cell>
          <cell r="D640">
            <v>68492</v>
          </cell>
          <cell r="E640">
            <v>0</v>
          </cell>
          <cell r="F640">
            <v>0</v>
          </cell>
          <cell r="G640">
            <v>116246.24100000001</v>
          </cell>
          <cell r="H640">
            <v>0</v>
          </cell>
        </row>
        <row r="641">
          <cell r="C641">
            <v>44948</v>
          </cell>
          <cell r="D641">
            <v>68530</v>
          </cell>
          <cell r="E641">
            <v>0</v>
          </cell>
          <cell r="F641">
            <v>0</v>
          </cell>
          <cell r="G641">
            <v>116485.12</v>
          </cell>
          <cell r="H641">
            <v>0</v>
          </cell>
        </row>
        <row r="642">
          <cell r="C642">
            <v>38</v>
          </cell>
          <cell r="D642">
            <v>0</v>
          </cell>
          <cell r="E642">
            <v>0</v>
          </cell>
          <cell r="F642">
            <v>0</v>
          </cell>
          <cell r="G642">
            <v>24.358</v>
          </cell>
          <cell r="H642">
            <v>0</v>
          </cell>
        </row>
        <row r="643">
          <cell r="C643">
            <v>0</v>
          </cell>
          <cell r="D643">
            <v>0</v>
          </cell>
          <cell r="G643">
            <v>0</v>
          </cell>
          <cell r="H643">
            <v>0</v>
          </cell>
        </row>
        <row r="644">
          <cell r="C644">
            <v>52</v>
          </cell>
          <cell r="D644">
            <v>54</v>
          </cell>
          <cell r="G644">
            <v>102.88</v>
          </cell>
          <cell r="H644">
            <v>0</v>
          </cell>
        </row>
        <row r="645">
          <cell r="C645">
            <v>0</v>
          </cell>
          <cell r="D645">
            <v>0</v>
          </cell>
          <cell r="G645">
            <v>0</v>
          </cell>
          <cell r="H645">
            <v>0</v>
          </cell>
        </row>
        <row r="646">
          <cell r="C646">
            <v>50</v>
          </cell>
          <cell r="D646">
            <v>51</v>
          </cell>
          <cell r="G646">
            <v>98.04</v>
          </cell>
          <cell r="H646">
            <v>0</v>
          </cell>
        </row>
        <row r="647">
          <cell r="C647">
            <v>0</v>
          </cell>
          <cell r="D647">
            <v>0</v>
          </cell>
          <cell r="G647">
            <v>0</v>
          </cell>
          <cell r="H647">
            <v>0</v>
          </cell>
        </row>
        <row r="648">
          <cell r="C648">
            <v>0</v>
          </cell>
          <cell r="D648">
            <v>0</v>
          </cell>
          <cell r="G648">
            <v>0</v>
          </cell>
          <cell r="H648">
            <v>0</v>
          </cell>
        </row>
        <row r="649">
          <cell r="C649">
            <v>0</v>
          </cell>
          <cell r="D649">
            <v>0</v>
          </cell>
          <cell r="G649">
            <v>0</v>
          </cell>
          <cell r="H649">
            <v>0</v>
          </cell>
        </row>
        <row r="650">
          <cell r="C650">
            <v>0</v>
          </cell>
          <cell r="D650">
            <v>0</v>
          </cell>
          <cell r="G650">
            <v>0</v>
          </cell>
          <cell r="H650">
            <v>0</v>
          </cell>
        </row>
        <row r="651">
          <cell r="C651">
            <v>0</v>
          </cell>
          <cell r="D651">
            <v>0</v>
          </cell>
          <cell r="G651">
            <v>0</v>
          </cell>
          <cell r="H651">
            <v>0</v>
          </cell>
        </row>
        <row r="652">
          <cell r="C652">
            <v>0</v>
          </cell>
          <cell r="D652">
            <v>0</v>
          </cell>
          <cell r="G652">
            <v>0</v>
          </cell>
          <cell r="H652">
            <v>0</v>
          </cell>
        </row>
        <row r="653">
          <cell r="C653">
            <v>0</v>
          </cell>
          <cell r="D653">
            <v>0</v>
          </cell>
          <cell r="G653">
            <v>0</v>
          </cell>
          <cell r="H653">
            <v>0</v>
          </cell>
        </row>
        <row r="654">
          <cell r="C654">
            <v>0</v>
          </cell>
          <cell r="D654">
            <v>0</v>
          </cell>
          <cell r="G654">
            <v>0</v>
          </cell>
          <cell r="H654">
            <v>0</v>
          </cell>
        </row>
        <row r="655">
          <cell r="C655">
            <v>0</v>
          </cell>
          <cell r="D655">
            <v>0</v>
          </cell>
          <cell r="G655">
            <v>0</v>
          </cell>
          <cell r="H655">
            <v>0</v>
          </cell>
        </row>
        <row r="656">
          <cell r="C656">
            <v>0</v>
          </cell>
          <cell r="D656">
            <v>0</v>
          </cell>
          <cell r="G656">
            <v>0</v>
          </cell>
          <cell r="H656">
            <v>0</v>
          </cell>
        </row>
        <row r="657">
          <cell r="C657">
            <v>0</v>
          </cell>
          <cell r="D657">
            <v>0</v>
          </cell>
          <cell r="G657">
            <v>0</v>
          </cell>
          <cell r="H657">
            <v>0</v>
          </cell>
        </row>
        <row r="658">
          <cell r="C658">
            <v>0</v>
          </cell>
          <cell r="D658">
            <v>0</v>
          </cell>
          <cell r="G658">
            <v>0</v>
          </cell>
          <cell r="H658">
            <v>0</v>
          </cell>
        </row>
        <row r="659">
          <cell r="C659">
            <v>0</v>
          </cell>
          <cell r="D659">
            <v>0</v>
          </cell>
          <cell r="G659">
            <v>0</v>
          </cell>
          <cell r="H659">
            <v>0</v>
          </cell>
        </row>
        <row r="660">
          <cell r="C660">
            <v>0</v>
          </cell>
          <cell r="D660">
            <v>0</v>
          </cell>
          <cell r="G660">
            <v>0</v>
          </cell>
          <cell r="H660">
            <v>0</v>
          </cell>
        </row>
        <row r="661">
          <cell r="C661">
            <v>7058</v>
          </cell>
          <cell r="D661">
            <v>20297</v>
          </cell>
          <cell r="G661">
            <v>31450.32</v>
          </cell>
          <cell r="H661">
            <v>0</v>
          </cell>
        </row>
        <row r="662">
          <cell r="C662">
            <v>0</v>
          </cell>
          <cell r="D662">
            <v>0</v>
          </cell>
          <cell r="G662">
            <v>0</v>
          </cell>
          <cell r="H662">
            <v>0</v>
          </cell>
        </row>
        <row r="663">
          <cell r="C663">
            <v>0</v>
          </cell>
          <cell r="D663">
            <v>0</v>
          </cell>
          <cell r="G663">
            <v>0</v>
          </cell>
          <cell r="H663">
            <v>0</v>
          </cell>
        </row>
        <row r="664">
          <cell r="C664">
            <v>0</v>
          </cell>
          <cell r="D664">
            <v>0</v>
          </cell>
          <cell r="G664">
            <v>0</v>
          </cell>
          <cell r="H664">
            <v>0</v>
          </cell>
        </row>
        <row r="665">
          <cell r="C665">
            <v>4766597</v>
          </cell>
          <cell r="D665">
            <v>5085141</v>
          </cell>
          <cell r="G665">
            <v>9918087.656000001</v>
          </cell>
          <cell r="H665">
            <v>0</v>
          </cell>
        </row>
        <row r="666">
          <cell r="C666">
            <v>5697</v>
          </cell>
          <cell r="D666">
            <v>5352</v>
          </cell>
          <cell r="G666">
            <v>10906.665</v>
          </cell>
          <cell r="H666">
            <v>0</v>
          </cell>
        </row>
        <row r="667">
          <cell r="C667">
            <v>0</v>
          </cell>
          <cell r="D667">
            <v>0</v>
          </cell>
          <cell r="G667">
            <v>0</v>
          </cell>
          <cell r="H667">
            <v>0</v>
          </cell>
        </row>
        <row r="668">
          <cell r="C668">
            <v>0</v>
          </cell>
          <cell r="D668">
            <v>0</v>
          </cell>
          <cell r="G668">
            <v>0</v>
          </cell>
          <cell r="H668">
            <v>0</v>
          </cell>
        </row>
        <row r="669">
          <cell r="C669">
            <v>10166</v>
          </cell>
          <cell r="D669">
            <v>142002</v>
          </cell>
          <cell r="G669">
            <v>196505.56</v>
          </cell>
          <cell r="H669">
            <v>0</v>
          </cell>
        </row>
        <row r="670">
          <cell r="C670">
            <v>0</v>
          </cell>
          <cell r="D670">
            <v>0</v>
          </cell>
          <cell r="G670">
            <v>0</v>
          </cell>
          <cell r="H670">
            <v>0</v>
          </cell>
        </row>
        <row r="671">
          <cell r="C671">
            <v>0</v>
          </cell>
          <cell r="D671">
            <v>0</v>
          </cell>
          <cell r="G671">
            <v>0</v>
          </cell>
          <cell r="H671">
            <v>0</v>
          </cell>
        </row>
        <row r="672">
          <cell r="C672">
            <v>0</v>
          </cell>
          <cell r="D672">
            <v>0</v>
          </cell>
          <cell r="G672">
            <v>0</v>
          </cell>
          <cell r="H672">
            <v>0</v>
          </cell>
        </row>
        <row r="673">
          <cell r="C673">
            <v>0</v>
          </cell>
          <cell r="D673">
            <v>0</v>
          </cell>
          <cell r="G673">
            <v>0</v>
          </cell>
          <cell r="H673">
            <v>0</v>
          </cell>
        </row>
        <row r="674">
          <cell r="C674">
            <v>0</v>
          </cell>
          <cell r="D674">
            <v>0</v>
          </cell>
          <cell r="G674">
            <v>0</v>
          </cell>
          <cell r="H674">
            <v>0</v>
          </cell>
        </row>
        <row r="675">
          <cell r="C675">
            <v>0</v>
          </cell>
          <cell r="D675">
            <v>0</v>
          </cell>
          <cell r="G675">
            <v>0</v>
          </cell>
          <cell r="H675">
            <v>0</v>
          </cell>
        </row>
        <row r="676">
          <cell r="C676">
            <v>0</v>
          </cell>
          <cell r="D676">
            <v>0</v>
          </cell>
          <cell r="G676">
            <v>0</v>
          </cell>
          <cell r="H676">
            <v>0</v>
          </cell>
        </row>
        <row r="677">
          <cell r="C677">
            <v>0</v>
          </cell>
          <cell r="D677">
            <v>0</v>
          </cell>
          <cell r="G677">
            <v>0</v>
          </cell>
          <cell r="H677">
            <v>0</v>
          </cell>
        </row>
        <row r="678">
          <cell r="C678">
            <v>0</v>
          </cell>
          <cell r="D678">
            <v>0</v>
          </cell>
          <cell r="G678">
            <v>0</v>
          </cell>
          <cell r="H678">
            <v>0</v>
          </cell>
        </row>
        <row r="679">
          <cell r="C679">
            <v>0</v>
          </cell>
          <cell r="D679">
            <v>0</v>
          </cell>
          <cell r="G679">
            <v>0</v>
          </cell>
          <cell r="H679">
            <v>0</v>
          </cell>
        </row>
        <row r="680">
          <cell r="C680">
            <v>0</v>
          </cell>
          <cell r="D680">
            <v>0</v>
          </cell>
          <cell r="G680">
            <v>0</v>
          </cell>
          <cell r="H680">
            <v>0</v>
          </cell>
        </row>
        <row r="681">
          <cell r="C681">
            <v>0</v>
          </cell>
          <cell r="D681">
            <v>0</v>
          </cell>
          <cell r="G681">
            <v>0</v>
          </cell>
          <cell r="H681">
            <v>0</v>
          </cell>
        </row>
        <row r="682">
          <cell r="C682">
            <v>0</v>
          </cell>
          <cell r="D682">
            <v>0</v>
          </cell>
          <cell r="G682">
            <v>0</v>
          </cell>
          <cell r="H682">
            <v>0</v>
          </cell>
        </row>
        <row r="683">
          <cell r="C683">
            <v>0</v>
          </cell>
          <cell r="D683">
            <v>0</v>
          </cell>
          <cell r="G683">
            <v>0</v>
          </cell>
          <cell r="H683">
            <v>0</v>
          </cell>
        </row>
        <row r="684">
          <cell r="C684">
            <v>0</v>
          </cell>
          <cell r="D684">
            <v>0</v>
          </cell>
          <cell r="G684">
            <v>0</v>
          </cell>
          <cell r="H684">
            <v>0</v>
          </cell>
        </row>
        <row r="685">
          <cell r="C685">
            <v>151863</v>
          </cell>
          <cell r="D685">
            <v>121046</v>
          </cell>
          <cell r="G685">
            <v>269465.22000000003</v>
          </cell>
          <cell r="H685">
            <v>0</v>
          </cell>
        </row>
        <row r="686">
          <cell r="C686">
            <v>0</v>
          </cell>
          <cell r="D686">
            <v>0</v>
          </cell>
          <cell r="G686">
            <v>0</v>
          </cell>
          <cell r="H686">
            <v>0</v>
          </cell>
        </row>
        <row r="687">
          <cell r="C687">
            <v>50365</v>
          </cell>
          <cell r="D687">
            <v>15895</v>
          </cell>
          <cell r="G687">
            <v>56358.33</v>
          </cell>
          <cell r="H687">
            <v>0</v>
          </cell>
        </row>
        <row r="688">
          <cell r="C688">
            <v>12633</v>
          </cell>
          <cell r="D688">
            <v>0</v>
          </cell>
          <cell r="G688">
            <v>8678.871000000001</v>
          </cell>
          <cell r="H688">
            <v>0</v>
          </cell>
        </row>
        <row r="689">
          <cell r="C689">
            <v>6961</v>
          </cell>
          <cell r="D689">
            <v>12972</v>
          </cell>
          <cell r="G689">
            <v>22638.64</v>
          </cell>
          <cell r="H689">
            <v>0</v>
          </cell>
        </row>
        <row r="690">
          <cell r="C690">
            <v>129324</v>
          </cell>
          <cell r="D690">
            <v>174311</v>
          </cell>
          <cell r="G690">
            <v>329304.794</v>
          </cell>
          <cell r="H690">
            <v>0</v>
          </cell>
        </row>
        <row r="691">
          <cell r="C691">
            <v>0</v>
          </cell>
          <cell r="D691">
            <v>0</v>
          </cell>
          <cell r="G691">
            <v>0</v>
          </cell>
          <cell r="H691">
            <v>0</v>
          </cell>
        </row>
        <row r="692">
          <cell r="C692">
            <v>1060</v>
          </cell>
          <cell r="D692">
            <v>9910</v>
          </cell>
          <cell r="G692">
            <v>14428.079999999998</v>
          </cell>
          <cell r="H692">
            <v>0</v>
          </cell>
        </row>
        <row r="693">
          <cell r="C693">
            <v>2206</v>
          </cell>
          <cell r="D693">
            <v>2491</v>
          </cell>
          <cell r="G693">
            <v>4974.096</v>
          </cell>
          <cell r="H693">
            <v>0</v>
          </cell>
        </row>
        <row r="694">
          <cell r="C694">
            <v>0</v>
          </cell>
          <cell r="D694">
            <v>0</v>
          </cell>
          <cell r="G694">
            <v>0</v>
          </cell>
          <cell r="H694">
            <v>0</v>
          </cell>
        </row>
        <row r="695">
          <cell r="C695">
            <v>0</v>
          </cell>
          <cell r="D695">
            <v>0</v>
          </cell>
          <cell r="G695">
            <v>0</v>
          </cell>
          <cell r="H695">
            <v>0</v>
          </cell>
        </row>
        <row r="696">
          <cell r="C696">
            <v>0</v>
          </cell>
          <cell r="D696">
            <v>0</v>
          </cell>
          <cell r="G696">
            <v>0</v>
          </cell>
          <cell r="H696">
            <v>0</v>
          </cell>
        </row>
        <row r="697">
          <cell r="C697">
            <v>0</v>
          </cell>
          <cell r="D697">
            <v>0</v>
          </cell>
          <cell r="G697">
            <v>0</v>
          </cell>
          <cell r="H697">
            <v>0</v>
          </cell>
        </row>
        <row r="698">
          <cell r="C698">
            <v>3938</v>
          </cell>
          <cell r="D698">
            <v>0</v>
          </cell>
          <cell r="G698">
            <v>2744.7859999999996</v>
          </cell>
          <cell r="H698">
            <v>0</v>
          </cell>
        </row>
        <row r="699">
          <cell r="C699">
            <v>0</v>
          </cell>
          <cell r="D699">
            <v>0</v>
          </cell>
          <cell r="G699">
            <v>0</v>
          </cell>
          <cell r="H699">
            <v>0</v>
          </cell>
        </row>
        <row r="700">
          <cell r="C700">
            <v>0</v>
          </cell>
          <cell r="D700">
            <v>0</v>
          </cell>
          <cell r="G700">
            <v>0</v>
          </cell>
          <cell r="H700">
            <v>0</v>
          </cell>
        </row>
        <row r="701">
          <cell r="C701">
            <v>0</v>
          </cell>
          <cell r="D701">
            <v>0</v>
          </cell>
          <cell r="G701">
            <v>0</v>
          </cell>
          <cell r="H701">
            <v>0</v>
          </cell>
        </row>
        <row r="702">
          <cell r="C702">
            <v>0</v>
          </cell>
          <cell r="D702">
            <v>0</v>
          </cell>
          <cell r="G702">
            <v>0</v>
          </cell>
          <cell r="H702">
            <v>0</v>
          </cell>
        </row>
        <row r="703">
          <cell r="C703">
            <v>0</v>
          </cell>
          <cell r="D703">
            <v>0</v>
          </cell>
          <cell r="G703">
            <v>0</v>
          </cell>
          <cell r="H703">
            <v>0</v>
          </cell>
        </row>
        <row r="704">
          <cell r="C704">
            <v>0</v>
          </cell>
          <cell r="D704">
            <v>0</v>
          </cell>
          <cell r="G704">
            <v>0</v>
          </cell>
          <cell r="H704">
            <v>0</v>
          </cell>
        </row>
        <row r="705">
          <cell r="C705">
            <v>0</v>
          </cell>
          <cell r="D705">
            <v>0</v>
          </cell>
          <cell r="G705">
            <v>0</v>
          </cell>
          <cell r="H705">
            <v>0</v>
          </cell>
        </row>
        <row r="706">
          <cell r="C706">
            <v>0</v>
          </cell>
          <cell r="D706">
            <v>0</v>
          </cell>
          <cell r="G706">
            <v>0</v>
          </cell>
          <cell r="H706">
            <v>0</v>
          </cell>
        </row>
        <row r="707">
          <cell r="C707">
            <v>0</v>
          </cell>
          <cell r="D707">
            <v>0</v>
          </cell>
          <cell r="G707">
            <v>0</v>
          </cell>
          <cell r="H707">
            <v>0</v>
          </cell>
        </row>
        <row r="708">
          <cell r="C708">
            <v>0</v>
          </cell>
          <cell r="D708">
            <v>0</v>
          </cell>
          <cell r="G708">
            <v>0</v>
          </cell>
          <cell r="H708">
            <v>0</v>
          </cell>
        </row>
        <row r="709">
          <cell r="C709">
            <v>0</v>
          </cell>
          <cell r="D709">
            <v>0</v>
          </cell>
          <cell r="G709">
            <v>0</v>
          </cell>
          <cell r="H709">
            <v>0</v>
          </cell>
        </row>
        <row r="710">
          <cell r="C710">
            <v>0</v>
          </cell>
          <cell r="D710">
            <v>0</v>
          </cell>
          <cell r="G710">
            <v>0</v>
          </cell>
          <cell r="H710">
            <v>0</v>
          </cell>
        </row>
        <row r="711">
          <cell r="C711">
            <v>0</v>
          </cell>
          <cell r="D711">
            <v>0</v>
          </cell>
          <cell r="G711">
            <v>0</v>
          </cell>
          <cell r="H711">
            <v>0</v>
          </cell>
        </row>
        <row r="712">
          <cell r="C712">
            <v>0</v>
          </cell>
          <cell r="D712">
            <v>0</v>
          </cell>
          <cell r="G712">
            <v>0</v>
          </cell>
          <cell r="H712">
            <v>0</v>
          </cell>
        </row>
        <row r="713">
          <cell r="C713">
            <v>0</v>
          </cell>
          <cell r="D713">
            <v>0</v>
          </cell>
          <cell r="G713">
            <v>0</v>
          </cell>
          <cell r="H713">
            <v>0</v>
          </cell>
        </row>
        <row r="714">
          <cell r="C714">
            <v>0</v>
          </cell>
          <cell r="D714">
            <v>0</v>
          </cell>
          <cell r="G714">
            <v>0</v>
          </cell>
          <cell r="H714">
            <v>0</v>
          </cell>
        </row>
        <row r="715">
          <cell r="C715">
            <v>0</v>
          </cell>
          <cell r="D715">
            <v>0</v>
          </cell>
          <cell r="G715">
            <v>0</v>
          </cell>
          <cell r="H715">
            <v>0</v>
          </cell>
        </row>
        <row r="716">
          <cell r="C716">
            <v>0</v>
          </cell>
          <cell r="D716">
            <v>0</v>
          </cell>
          <cell r="G716">
            <v>0</v>
          </cell>
          <cell r="H716">
            <v>0</v>
          </cell>
        </row>
        <row r="717">
          <cell r="C717">
            <v>0</v>
          </cell>
          <cell r="D717">
            <v>0</v>
          </cell>
          <cell r="G717">
            <v>0</v>
          </cell>
          <cell r="H717">
            <v>0</v>
          </cell>
        </row>
        <row r="718">
          <cell r="C718">
            <v>0</v>
          </cell>
          <cell r="D718">
            <v>0</v>
          </cell>
          <cell r="G718">
            <v>0</v>
          </cell>
          <cell r="H718">
            <v>0</v>
          </cell>
        </row>
        <row r="719">
          <cell r="C719">
            <v>0</v>
          </cell>
          <cell r="D719">
            <v>0</v>
          </cell>
          <cell r="G719">
            <v>0</v>
          </cell>
          <cell r="H719">
            <v>0</v>
          </cell>
        </row>
        <row r="720">
          <cell r="C720">
            <v>0</v>
          </cell>
          <cell r="D720">
            <v>0</v>
          </cell>
          <cell r="G720">
            <v>0</v>
          </cell>
          <cell r="H720">
            <v>0</v>
          </cell>
        </row>
        <row r="721">
          <cell r="C721">
            <v>0</v>
          </cell>
          <cell r="D721">
            <v>0</v>
          </cell>
          <cell r="G721">
            <v>0</v>
          </cell>
          <cell r="H721">
            <v>0</v>
          </cell>
        </row>
        <row r="722">
          <cell r="C722">
            <v>0</v>
          </cell>
          <cell r="D722">
            <v>0</v>
          </cell>
          <cell r="G722">
            <v>0</v>
          </cell>
          <cell r="H722">
            <v>0</v>
          </cell>
        </row>
        <row r="723">
          <cell r="C723">
            <v>0</v>
          </cell>
          <cell r="D723">
            <v>0</v>
          </cell>
          <cell r="G723">
            <v>0</v>
          </cell>
          <cell r="H723">
            <v>0</v>
          </cell>
        </row>
        <row r="724">
          <cell r="C724">
            <v>0</v>
          </cell>
          <cell r="D724">
            <v>0</v>
          </cell>
          <cell r="G724">
            <v>0</v>
          </cell>
          <cell r="H724">
            <v>0</v>
          </cell>
        </row>
        <row r="725">
          <cell r="C725">
            <v>0</v>
          </cell>
          <cell r="D725">
            <v>0</v>
          </cell>
          <cell r="G725">
            <v>0</v>
          </cell>
          <cell r="H725">
            <v>0</v>
          </cell>
        </row>
        <row r="726">
          <cell r="C726">
            <v>0</v>
          </cell>
          <cell r="D726">
            <v>0</v>
          </cell>
          <cell r="G726">
            <v>0</v>
          </cell>
          <cell r="H726">
            <v>0</v>
          </cell>
        </row>
        <row r="727">
          <cell r="C727">
            <v>0</v>
          </cell>
          <cell r="D727">
            <v>0</v>
          </cell>
          <cell r="G727">
            <v>0</v>
          </cell>
          <cell r="H727">
            <v>0</v>
          </cell>
        </row>
        <row r="728">
          <cell r="C728">
            <v>0</v>
          </cell>
          <cell r="D728">
            <v>0</v>
          </cell>
          <cell r="G728">
            <v>0</v>
          </cell>
          <cell r="H728">
            <v>0</v>
          </cell>
        </row>
        <row r="729">
          <cell r="C729">
            <v>0</v>
          </cell>
          <cell r="D729">
            <v>0</v>
          </cell>
          <cell r="G729">
            <v>0</v>
          </cell>
          <cell r="H729">
            <v>0</v>
          </cell>
        </row>
        <row r="730">
          <cell r="C730">
            <v>0</v>
          </cell>
          <cell r="D730">
            <v>0</v>
          </cell>
          <cell r="G730">
            <v>0</v>
          </cell>
          <cell r="H730">
            <v>0</v>
          </cell>
        </row>
        <row r="731">
          <cell r="C731">
            <v>0</v>
          </cell>
          <cell r="D731">
            <v>0</v>
          </cell>
          <cell r="G731">
            <v>0</v>
          </cell>
          <cell r="H731">
            <v>0</v>
          </cell>
        </row>
        <row r="732">
          <cell r="C732">
            <v>0</v>
          </cell>
          <cell r="D732">
            <v>0</v>
          </cell>
          <cell r="G732">
            <v>0</v>
          </cell>
          <cell r="H732">
            <v>0</v>
          </cell>
        </row>
        <row r="733">
          <cell r="C733">
            <v>0</v>
          </cell>
          <cell r="D733">
            <v>0</v>
          </cell>
          <cell r="G733">
            <v>0</v>
          </cell>
          <cell r="H733">
            <v>0</v>
          </cell>
        </row>
        <row r="734">
          <cell r="C734">
            <v>0</v>
          </cell>
          <cell r="D734">
            <v>0</v>
          </cell>
          <cell r="G734">
            <v>0</v>
          </cell>
          <cell r="H734">
            <v>0</v>
          </cell>
        </row>
        <row r="735">
          <cell r="C735">
            <v>0</v>
          </cell>
          <cell r="D735">
            <v>0</v>
          </cell>
          <cell r="G735">
            <v>0</v>
          </cell>
          <cell r="H735">
            <v>0</v>
          </cell>
        </row>
        <row r="736">
          <cell r="C736">
            <v>0</v>
          </cell>
          <cell r="D736">
            <v>0</v>
          </cell>
          <cell r="G736">
            <v>0</v>
          </cell>
          <cell r="H736">
            <v>0</v>
          </cell>
        </row>
        <row r="737">
          <cell r="C737">
            <v>0</v>
          </cell>
          <cell r="D737">
            <v>0</v>
          </cell>
          <cell r="G737">
            <v>0</v>
          </cell>
          <cell r="H737">
            <v>0</v>
          </cell>
        </row>
        <row r="738">
          <cell r="C738">
            <v>0</v>
          </cell>
          <cell r="D738">
            <v>0</v>
          </cell>
          <cell r="G738">
            <v>0</v>
          </cell>
          <cell r="H738">
            <v>0</v>
          </cell>
        </row>
        <row r="739">
          <cell r="C739">
            <v>0</v>
          </cell>
          <cell r="D739">
            <v>0</v>
          </cell>
          <cell r="G739">
            <v>0</v>
          </cell>
          <cell r="H739">
            <v>0</v>
          </cell>
        </row>
        <row r="740">
          <cell r="C740">
            <v>0</v>
          </cell>
          <cell r="D740">
            <v>0</v>
          </cell>
          <cell r="G740">
            <v>0</v>
          </cell>
          <cell r="H740">
            <v>0</v>
          </cell>
        </row>
        <row r="741">
          <cell r="C741">
            <v>0</v>
          </cell>
          <cell r="D741">
            <v>0</v>
          </cell>
          <cell r="G741">
            <v>0</v>
          </cell>
          <cell r="H741">
            <v>0</v>
          </cell>
        </row>
        <row r="742">
          <cell r="C742">
            <v>0</v>
          </cell>
          <cell r="D742">
            <v>0</v>
          </cell>
          <cell r="G742">
            <v>0</v>
          </cell>
          <cell r="H742">
            <v>0</v>
          </cell>
        </row>
        <row r="743">
          <cell r="C743">
            <v>0</v>
          </cell>
          <cell r="D743">
            <v>0</v>
          </cell>
          <cell r="G743">
            <v>0</v>
          </cell>
          <cell r="H743">
            <v>0</v>
          </cell>
        </row>
        <row r="744">
          <cell r="C744">
            <v>0</v>
          </cell>
          <cell r="D744">
            <v>0</v>
          </cell>
          <cell r="G744">
            <v>0</v>
          </cell>
          <cell r="H744">
            <v>0</v>
          </cell>
        </row>
        <row r="745">
          <cell r="C745">
            <v>0</v>
          </cell>
          <cell r="D745">
            <v>0</v>
          </cell>
          <cell r="G745">
            <v>0</v>
          </cell>
          <cell r="H745">
            <v>0</v>
          </cell>
        </row>
        <row r="746">
          <cell r="C746">
            <v>0</v>
          </cell>
          <cell r="D746">
            <v>0</v>
          </cell>
          <cell r="G746">
            <v>0</v>
          </cell>
          <cell r="H746">
            <v>0</v>
          </cell>
        </row>
        <row r="747">
          <cell r="C747">
            <v>0</v>
          </cell>
          <cell r="D747">
            <v>0</v>
          </cell>
          <cell r="G747">
            <v>0</v>
          </cell>
          <cell r="H747">
            <v>0</v>
          </cell>
        </row>
        <row r="748">
          <cell r="C748">
            <v>0</v>
          </cell>
          <cell r="D748">
            <v>0</v>
          </cell>
          <cell r="G748">
            <v>0</v>
          </cell>
          <cell r="H748">
            <v>0</v>
          </cell>
        </row>
        <row r="749">
          <cell r="C749">
            <v>0</v>
          </cell>
          <cell r="D749">
            <v>0</v>
          </cell>
          <cell r="G749">
            <v>0</v>
          </cell>
          <cell r="H749">
            <v>0</v>
          </cell>
        </row>
        <row r="750">
          <cell r="C750">
            <v>0</v>
          </cell>
          <cell r="D750">
            <v>0</v>
          </cell>
          <cell r="G750">
            <v>0</v>
          </cell>
          <cell r="H750">
            <v>0</v>
          </cell>
        </row>
        <row r="751">
          <cell r="C751">
            <v>0</v>
          </cell>
          <cell r="D751">
            <v>0</v>
          </cell>
          <cell r="G751">
            <v>0</v>
          </cell>
          <cell r="H751">
            <v>0</v>
          </cell>
        </row>
        <row r="752">
          <cell r="C752">
            <v>0</v>
          </cell>
          <cell r="D752">
            <v>0</v>
          </cell>
          <cell r="G752">
            <v>0</v>
          </cell>
          <cell r="H752">
            <v>0</v>
          </cell>
        </row>
        <row r="753">
          <cell r="C753">
            <v>0</v>
          </cell>
          <cell r="D753">
            <v>0</v>
          </cell>
          <cell r="G753">
            <v>0</v>
          </cell>
          <cell r="H753">
            <v>0</v>
          </cell>
        </row>
        <row r="754">
          <cell r="C754">
            <v>0</v>
          </cell>
          <cell r="D754">
            <v>0</v>
          </cell>
          <cell r="G754">
            <v>0</v>
          </cell>
          <cell r="H754">
            <v>0</v>
          </cell>
        </row>
        <row r="755">
          <cell r="C755">
            <v>0</v>
          </cell>
          <cell r="D755">
            <v>0</v>
          </cell>
          <cell r="G755">
            <v>0</v>
          </cell>
          <cell r="H755">
            <v>0</v>
          </cell>
        </row>
        <row r="756">
          <cell r="C756">
            <v>0</v>
          </cell>
          <cell r="D756">
            <v>0</v>
          </cell>
          <cell r="G756">
            <v>0</v>
          </cell>
          <cell r="H756">
            <v>0</v>
          </cell>
        </row>
        <row r="757">
          <cell r="C757">
            <v>0</v>
          </cell>
          <cell r="D757">
            <v>0</v>
          </cell>
          <cell r="G757">
            <v>0</v>
          </cell>
          <cell r="H757">
            <v>0</v>
          </cell>
        </row>
        <row r="758">
          <cell r="C758">
            <v>0</v>
          </cell>
          <cell r="D758">
            <v>0</v>
          </cell>
          <cell r="G758">
            <v>0</v>
          </cell>
          <cell r="H758">
            <v>0</v>
          </cell>
        </row>
        <row r="759">
          <cell r="C759">
            <v>0</v>
          </cell>
          <cell r="D759">
            <v>0</v>
          </cell>
          <cell r="G759">
            <v>0</v>
          </cell>
          <cell r="H759">
            <v>0</v>
          </cell>
        </row>
        <row r="760">
          <cell r="C760">
            <v>0</v>
          </cell>
          <cell r="D760">
            <v>0</v>
          </cell>
          <cell r="G760">
            <v>0</v>
          </cell>
          <cell r="H760">
            <v>0</v>
          </cell>
        </row>
        <row r="761">
          <cell r="C761">
            <v>0</v>
          </cell>
          <cell r="D761">
            <v>0</v>
          </cell>
          <cell r="G761">
            <v>0</v>
          </cell>
          <cell r="H761">
            <v>0</v>
          </cell>
        </row>
        <row r="762">
          <cell r="C762">
            <v>0</v>
          </cell>
          <cell r="D762">
            <v>0</v>
          </cell>
          <cell r="G762">
            <v>0</v>
          </cell>
          <cell r="H762">
            <v>0</v>
          </cell>
        </row>
        <row r="763">
          <cell r="C763">
            <v>0</v>
          </cell>
          <cell r="D763">
            <v>0</v>
          </cell>
          <cell r="G763">
            <v>0</v>
          </cell>
          <cell r="H763">
            <v>0</v>
          </cell>
        </row>
        <row r="764">
          <cell r="C764">
            <v>0</v>
          </cell>
          <cell r="D764">
            <v>0</v>
          </cell>
          <cell r="G764">
            <v>0</v>
          </cell>
          <cell r="H764">
            <v>0</v>
          </cell>
        </row>
        <row r="765">
          <cell r="C765">
            <v>0</v>
          </cell>
          <cell r="D765">
            <v>0</v>
          </cell>
          <cell r="G765">
            <v>0</v>
          </cell>
          <cell r="H765">
            <v>0</v>
          </cell>
        </row>
        <row r="766">
          <cell r="C766">
            <v>0</v>
          </cell>
          <cell r="D766">
            <v>0</v>
          </cell>
          <cell r="G766">
            <v>0</v>
          </cell>
          <cell r="H766">
            <v>0</v>
          </cell>
        </row>
        <row r="767">
          <cell r="C767">
            <v>0</v>
          </cell>
          <cell r="D767">
            <v>0</v>
          </cell>
          <cell r="G767">
            <v>0</v>
          </cell>
          <cell r="H767">
            <v>0</v>
          </cell>
        </row>
        <row r="768">
          <cell r="C768">
            <v>0</v>
          </cell>
          <cell r="D768">
            <v>0</v>
          </cell>
          <cell r="G768">
            <v>0</v>
          </cell>
          <cell r="H768">
            <v>0</v>
          </cell>
        </row>
        <row r="769">
          <cell r="C769">
            <v>0</v>
          </cell>
          <cell r="D769">
            <v>0</v>
          </cell>
          <cell r="G769">
            <v>0</v>
          </cell>
          <cell r="H769">
            <v>0</v>
          </cell>
        </row>
        <row r="770">
          <cell r="C770">
            <v>0</v>
          </cell>
          <cell r="D770">
            <v>0</v>
          </cell>
          <cell r="G770">
            <v>0</v>
          </cell>
          <cell r="H770">
            <v>0</v>
          </cell>
        </row>
        <row r="771">
          <cell r="C771">
            <v>0</v>
          </cell>
          <cell r="D771">
            <v>0</v>
          </cell>
          <cell r="G771">
            <v>0</v>
          </cell>
          <cell r="H771">
            <v>0</v>
          </cell>
        </row>
        <row r="772">
          <cell r="C772">
            <v>0</v>
          </cell>
          <cell r="D772">
            <v>0</v>
          </cell>
          <cell r="G772">
            <v>0</v>
          </cell>
          <cell r="H772">
            <v>0</v>
          </cell>
        </row>
        <row r="773">
          <cell r="C773">
            <v>0</v>
          </cell>
          <cell r="D773">
            <v>0</v>
          </cell>
          <cell r="G773">
            <v>0</v>
          </cell>
          <cell r="H773">
            <v>0</v>
          </cell>
        </row>
        <row r="774">
          <cell r="C774">
            <v>0</v>
          </cell>
          <cell r="D774">
            <v>0</v>
          </cell>
          <cell r="G774">
            <v>0</v>
          </cell>
          <cell r="H774">
            <v>0</v>
          </cell>
        </row>
        <row r="775">
          <cell r="C775">
            <v>0</v>
          </cell>
          <cell r="D775">
            <v>0</v>
          </cell>
          <cell r="G775">
            <v>0</v>
          </cell>
          <cell r="H775">
            <v>0</v>
          </cell>
        </row>
        <row r="776">
          <cell r="C776">
            <v>0</v>
          </cell>
          <cell r="D776">
            <v>0</v>
          </cell>
          <cell r="G776">
            <v>0</v>
          </cell>
          <cell r="H776">
            <v>0</v>
          </cell>
        </row>
        <row r="777">
          <cell r="C777">
            <v>0</v>
          </cell>
          <cell r="D777">
            <v>0</v>
          </cell>
          <cell r="G777">
            <v>0</v>
          </cell>
          <cell r="H777">
            <v>0</v>
          </cell>
        </row>
        <row r="778">
          <cell r="C778">
            <v>0</v>
          </cell>
          <cell r="D778">
            <v>0</v>
          </cell>
          <cell r="G778">
            <v>0</v>
          </cell>
          <cell r="H778">
            <v>0</v>
          </cell>
        </row>
        <row r="779">
          <cell r="C779">
            <v>0</v>
          </cell>
          <cell r="D779">
            <v>0</v>
          </cell>
          <cell r="G779">
            <v>0</v>
          </cell>
          <cell r="H779">
            <v>0</v>
          </cell>
        </row>
        <row r="780">
          <cell r="C780">
            <v>0</v>
          </cell>
          <cell r="D780">
            <v>0</v>
          </cell>
          <cell r="G780">
            <v>0</v>
          </cell>
          <cell r="H780">
            <v>0</v>
          </cell>
        </row>
        <row r="781">
          <cell r="C781">
            <v>0</v>
          </cell>
          <cell r="D781">
            <v>0</v>
          </cell>
          <cell r="G781">
            <v>0</v>
          </cell>
          <cell r="H781">
            <v>0</v>
          </cell>
        </row>
        <row r="782">
          <cell r="C782">
            <v>0</v>
          </cell>
          <cell r="D782">
            <v>0</v>
          </cell>
          <cell r="G782">
            <v>0</v>
          </cell>
          <cell r="H782">
            <v>0</v>
          </cell>
        </row>
        <row r="783">
          <cell r="C783">
            <v>0</v>
          </cell>
          <cell r="D783">
            <v>0</v>
          </cell>
          <cell r="G783">
            <v>0</v>
          </cell>
          <cell r="H783">
            <v>0</v>
          </cell>
        </row>
        <row r="784">
          <cell r="C784">
            <v>0</v>
          </cell>
          <cell r="D784">
            <v>0</v>
          </cell>
          <cell r="G784">
            <v>0</v>
          </cell>
          <cell r="H784">
            <v>0</v>
          </cell>
        </row>
        <row r="785">
          <cell r="C785">
            <v>0</v>
          </cell>
          <cell r="D785">
            <v>0</v>
          </cell>
          <cell r="G785">
            <v>0</v>
          </cell>
          <cell r="H785">
            <v>0</v>
          </cell>
        </row>
        <row r="786">
          <cell r="C786">
            <v>0</v>
          </cell>
          <cell r="D786">
            <v>0</v>
          </cell>
          <cell r="G786">
            <v>0</v>
          </cell>
          <cell r="H786">
            <v>0</v>
          </cell>
        </row>
        <row r="787">
          <cell r="C787">
            <v>0</v>
          </cell>
          <cell r="D787">
            <v>0</v>
          </cell>
          <cell r="G787">
            <v>0</v>
          </cell>
          <cell r="H787">
            <v>0</v>
          </cell>
        </row>
        <row r="788">
          <cell r="C788">
            <v>0</v>
          </cell>
          <cell r="D788">
            <v>0</v>
          </cell>
          <cell r="G788">
            <v>0</v>
          </cell>
          <cell r="H788">
            <v>0</v>
          </cell>
        </row>
        <row r="789">
          <cell r="C789">
            <v>0</v>
          </cell>
          <cell r="D789">
            <v>0</v>
          </cell>
          <cell r="G789">
            <v>0</v>
          </cell>
          <cell r="H789">
            <v>0</v>
          </cell>
        </row>
        <row r="790">
          <cell r="C790">
            <v>0</v>
          </cell>
          <cell r="D790">
            <v>0</v>
          </cell>
          <cell r="G790">
            <v>0</v>
          </cell>
          <cell r="H790">
            <v>0</v>
          </cell>
        </row>
        <row r="791">
          <cell r="C791">
            <v>0</v>
          </cell>
          <cell r="D791">
            <v>0</v>
          </cell>
          <cell r="G791">
            <v>0</v>
          </cell>
          <cell r="H791">
            <v>0</v>
          </cell>
        </row>
        <row r="792">
          <cell r="C792">
            <v>0</v>
          </cell>
          <cell r="D792">
            <v>0</v>
          </cell>
          <cell r="G792">
            <v>0</v>
          </cell>
          <cell r="H792">
            <v>0</v>
          </cell>
        </row>
        <row r="793">
          <cell r="C793">
            <v>0</v>
          </cell>
          <cell r="D793">
            <v>0</v>
          </cell>
          <cell r="G793">
            <v>0</v>
          </cell>
          <cell r="H793">
            <v>0</v>
          </cell>
        </row>
        <row r="794">
          <cell r="C794">
            <v>0</v>
          </cell>
          <cell r="D794">
            <v>0</v>
          </cell>
          <cell r="G794">
            <v>0</v>
          </cell>
          <cell r="H794">
            <v>0</v>
          </cell>
        </row>
        <row r="795">
          <cell r="C795">
            <v>0</v>
          </cell>
          <cell r="D795">
            <v>0</v>
          </cell>
          <cell r="G795">
            <v>0</v>
          </cell>
          <cell r="H795">
            <v>0</v>
          </cell>
        </row>
        <row r="796">
          <cell r="C796">
            <v>0</v>
          </cell>
          <cell r="D796">
            <v>0</v>
          </cell>
          <cell r="G796">
            <v>0</v>
          </cell>
          <cell r="H796">
            <v>0</v>
          </cell>
        </row>
        <row r="797">
          <cell r="C797">
            <v>0</v>
          </cell>
          <cell r="D797">
            <v>0</v>
          </cell>
          <cell r="G797">
            <v>0</v>
          </cell>
          <cell r="H797">
            <v>0</v>
          </cell>
        </row>
        <row r="798">
          <cell r="C798">
            <v>0</v>
          </cell>
          <cell r="D798">
            <v>0</v>
          </cell>
          <cell r="G798">
            <v>0</v>
          </cell>
          <cell r="H798">
            <v>0</v>
          </cell>
        </row>
        <row r="799">
          <cell r="C799">
            <v>0</v>
          </cell>
          <cell r="D799">
            <v>0</v>
          </cell>
          <cell r="G799">
            <v>0</v>
          </cell>
          <cell r="H799">
            <v>0</v>
          </cell>
        </row>
        <row r="800">
          <cell r="C800">
            <v>0</v>
          </cell>
          <cell r="D800">
            <v>0</v>
          </cell>
          <cell r="G800">
            <v>0</v>
          </cell>
          <cell r="H800">
            <v>0</v>
          </cell>
        </row>
        <row r="801">
          <cell r="C801">
            <v>0</v>
          </cell>
          <cell r="D801">
            <v>0</v>
          </cell>
          <cell r="G801">
            <v>0</v>
          </cell>
          <cell r="H801">
            <v>0</v>
          </cell>
        </row>
        <row r="802">
          <cell r="C802">
            <v>0</v>
          </cell>
          <cell r="D802">
            <v>0</v>
          </cell>
          <cell r="G802">
            <v>0</v>
          </cell>
          <cell r="H802">
            <v>0</v>
          </cell>
        </row>
        <row r="803">
          <cell r="C803">
            <v>0</v>
          </cell>
          <cell r="D803">
            <v>0</v>
          </cell>
          <cell r="G803">
            <v>0</v>
          </cell>
          <cell r="H803">
            <v>0</v>
          </cell>
        </row>
        <row r="804">
          <cell r="C804">
            <v>0</v>
          </cell>
          <cell r="D804">
            <v>0</v>
          </cell>
          <cell r="G804">
            <v>0</v>
          </cell>
          <cell r="H804">
            <v>0</v>
          </cell>
        </row>
        <row r="805">
          <cell r="C805">
            <v>0</v>
          </cell>
          <cell r="D805">
            <v>0</v>
          </cell>
          <cell r="G805">
            <v>0</v>
          </cell>
          <cell r="H805">
            <v>0</v>
          </cell>
        </row>
        <row r="806">
          <cell r="C806">
            <v>0</v>
          </cell>
          <cell r="D806">
            <v>0</v>
          </cell>
          <cell r="G806">
            <v>0</v>
          </cell>
          <cell r="H806">
            <v>0</v>
          </cell>
        </row>
        <row r="807">
          <cell r="C807">
            <v>0</v>
          </cell>
          <cell r="D807">
            <v>0</v>
          </cell>
          <cell r="G807">
            <v>0</v>
          </cell>
          <cell r="H807">
            <v>0</v>
          </cell>
        </row>
        <row r="808">
          <cell r="C808">
            <v>0</v>
          </cell>
          <cell r="D808">
            <v>0</v>
          </cell>
          <cell r="G808">
            <v>0</v>
          </cell>
          <cell r="H808">
            <v>0</v>
          </cell>
        </row>
        <row r="809">
          <cell r="C809">
            <v>0</v>
          </cell>
          <cell r="D809">
            <v>0</v>
          </cell>
          <cell r="G809">
            <v>0</v>
          </cell>
          <cell r="H809">
            <v>0</v>
          </cell>
        </row>
        <row r="810">
          <cell r="C810">
            <v>0</v>
          </cell>
          <cell r="D810">
            <v>0</v>
          </cell>
          <cell r="G810">
            <v>0</v>
          </cell>
          <cell r="H810">
            <v>0</v>
          </cell>
        </row>
        <row r="811">
          <cell r="C811">
            <v>0</v>
          </cell>
          <cell r="D811">
            <v>0</v>
          </cell>
          <cell r="G811">
            <v>0</v>
          </cell>
          <cell r="H811">
            <v>0</v>
          </cell>
        </row>
        <row r="812">
          <cell r="C812">
            <v>0</v>
          </cell>
          <cell r="D812">
            <v>0</v>
          </cell>
          <cell r="G812">
            <v>0</v>
          </cell>
          <cell r="H812">
            <v>0</v>
          </cell>
        </row>
        <row r="813">
          <cell r="C813">
            <v>0</v>
          </cell>
          <cell r="D813">
            <v>0</v>
          </cell>
          <cell r="G813">
            <v>0</v>
          </cell>
          <cell r="H813">
            <v>0</v>
          </cell>
        </row>
        <row r="814">
          <cell r="C814">
            <v>0</v>
          </cell>
          <cell r="D814">
            <v>0</v>
          </cell>
          <cell r="G814">
            <v>0</v>
          </cell>
          <cell r="H814">
            <v>0</v>
          </cell>
        </row>
        <row r="815">
          <cell r="C815">
            <v>0</v>
          </cell>
          <cell r="D815">
            <v>0</v>
          </cell>
          <cell r="G815">
            <v>0</v>
          </cell>
          <cell r="H815">
            <v>0</v>
          </cell>
        </row>
        <row r="816">
          <cell r="C816">
            <v>0</v>
          </cell>
          <cell r="D816">
            <v>0</v>
          </cell>
          <cell r="G816">
            <v>0</v>
          </cell>
          <cell r="H816">
            <v>0</v>
          </cell>
        </row>
        <row r="817">
          <cell r="C817">
            <v>0</v>
          </cell>
          <cell r="D817">
            <v>0</v>
          </cell>
          <cell r="G817">
            <v>0</v>
          </cell>
          <cell r="H817">
            <v>0</v>
          </cell>
        </row>
        <row r="818">
          <cell r="C818">
            <v>0</v>
          </cell>
          <cell r="D818">
            <v>0</v>
          </cell>
          <cell r="G818">
            <v>0</v>
          </cell>
          <cell r="H818">
            <v>0</v>
          </cell>
        </row>
        <row r="819">
          <cell r="C819">
            <v>0</v>
          </cell>
          <cell r="D819">
            <v>0</v>
          </cell>
          <cell r="G819">
            <v>0</v>
          </cell>
          <cell r="H819">
            <v>0</v>
          </cell>
        </row>
        <row r="820">
          <cell r="C820">
            <v>0</v>
          </cell>
          <cell r="D820">
            <v>0</v>
          </cell>
          <cell r="G820">
            <v>0</v>
          </cell>
          <cell r="H820">
            <v>0</v>
          </cell>
        </row>
        <row r="821">
          <cell r="C821">
            <v>0</v>
          </cell>
          <cell r="D821">
            <v>0</v>
          </cell>
          <cell r="G821">
            <v>0</v>
          </cell>
          <cell r="H821">
            <v>0</v>
          </cell>
        </row>
        <row r="822">
          <cell r="C822">
            <v>0</v>
          </cell>
          <cell r="D822">
            <v>0</v>
          </cell>
          <cell r="G822">
            <v>0</v>
          </cell>
          <cell r="H822">
            <v>0</v>
          </cell>
        </row>
        <row r="823">
          <cell r="C823">
            <v>0</v>
          </cell>
          <cell r="D823">
            <v>0</v>
          </cell>
          <cell r="G823">
            <v>0</v>
          </cell>
          <cell r="H823">
            <v>0</v>
          </cell>
        </row>
        <row r="824">
          <cell r="C824">
            <v>0</v>
          </cell>
          <cell r="D824">
            <v>0</v>
          </cell>
          <cell r="G824">
            <v>0</v>
          </cell>
          <cell r="H824">
            <v>0</v>
          </cell>
        </row>
        <row r="825">
          <cell r="C825">
            <v>0</v>
          </cell>
          <cell r="D825">
            <v>0</v>
          </cell>
          <cell r="G825">
            <v>0</v>
          </cell>
          <cell r="H825">
            <v>0</v>
          </cell>
        </row>
        <row r="826">
          <cell r="C826">
            <v>0</v>
          </cell>
          <cell r="D826">
            <v>0</v>
          </cell>
          <cell r="G826">
            <v>0</v>
          </cell>
          <cell r="H826">
            <v>0</v>
          </cell>
        </row>
        <row r="827">
          <cell r="C827">
            <v>0</v>
          </cell>
          <cell r="D827">
            <v>0</v>
          </cell>
          <cell r="G827">
            <v>0</v>
          </cell>
          <cell r="H827">
            <v>0</v>
          </cell>
        </row>
        <row r="828">
          <cell r="C828">
            <v>0</v>
          </cell>
          <cell r="D828">
            <v>0</v>
          </cell>
          <cell r="G828">
            <v>0</v>
          </cell>
          <cell r="H828">
            <v>0</v>
          </cell>
        </row>
        <row r="829">
          <cell r="C829">
            <v>0</v>
          </cell>
          <cell r="D829">
            <v>0</v>
          </cell>
          <cell r="G829">
            <v>0</v>
          </cell>
          <cell r="H829">
            <v>0</v>
          </cell>
        </row>
        <row r="830">
          <cell r="C830">
            <v>0</v>
          </cell>
          <cell r="D830">
            <v>0</v>
          </cell>
          <cell r="G830">
            <v>0</v>
          </cell>
          <cell r="H830">
            <v>0</v>
          </cell>
        </row>
        <row r="831">
          <cell r="C831">
            <v>0</v>
          </cell>
          <cell r="D831">
            <v>0</v>
          </cell>
          <cell r="G831">
            <v>0</v>
          </cell>
          <cell r="H831">
            <v>0</v>
          </cell>
        </row>
        <row r="832">
          <cell r="C832">
            <v>0</v>
          </cell>
          <cell r="D832">
            <v>0</v>
          </cell>
          <cell r="G832">
            <v>0</v>
          </cell>
          <cell r="H832">
            <v>0</v>
          </cell>
        </row>
        <row r="833">
          <cell r="C833">
            <v>0</v>
          </cell>
          <cell r="D833">
            <v>0</v>
          </cell>
          <cell r="G833">
            <v>0</v>
          </cell>
          <cell r="H833">
            <v>0</v>
          </cell>
        </row>
        <row r="834">
          <cell r="C834">
            <v>0</v>
          </cell>
          <cell r="D834">
            <v>0</v>
          </cell>
          <cell r="G834">
            <v>0</v>
          </cell>
          <cell r="H834">
            <v>0</v>
          </cell>
        </row>
        <row r="835">
          <cell r="C835">
            <v>0</v>
          </cell>
          <cell r="D835">
            <v>0</v>
          </cell>
          <cell r="G835">
            <v>0</v>
          </cell>
          <cell r="H835">
            <v>0</v>
          </cell>
        </row>
        <row r="836">
          <cell r="C836">
            <v>0</v>
          </cell>
          <cell r="D836">
            <v>0</v>
          </cell>
          <cell r="G836">
            <v>0</v>
          </cell>
          <cell r="H836">
            <v>0</v>
          </cell>
        </row>
        <row r="837">
          <cell r="C837">
            <v>0</v>
          </cell>
          <cell r="D837">
            <v>0</v>
          </cell>
          <cell r="G837">
            <v>0</v>
          </cell>
          <cell r="H837">
            <v>0</v>
          </cell>
        </row>
        <row r="838">
          <cell r="C838">
            <v>0</v>
          </cell>
          <cell r="D838">
            <v>0</v>
          </cell>
          <cell r="G838">
            <v>0</v>
          </cell>
          <cell r="H838">
            <v>0</v>
          </cell>
        </row>
        <row r="839">
          <cell r="C839">
            <v>0</v>
          </cell>
          <cell r="D839">
            <v>0</v>
          </cell>
          <cell r="G839">
            <v>0</v>
          </cell>
          <cell r="H839">
            <v>0</v>
          </cell>
        </row>
        <row r="840">
          <cell r="C840">
            <v>0</v>
          </cell>
          <cell r="D840">
            <v>0</v>
          </cell>
          <cell r="G840">
            <v>0</v>
          </cell>
          <cell r="H840">
            <v>0</v>
          </cell>
        </row>
        <row r="841">
          <cell r="C841">
            <v>0</v>
          </cell>
          <cell r="D841">
            <v>0</v>
          </cell>
          <cell r="G841">
            <v>0</v>
          </cell>
          <cell r="H841">
            <v>0</v>
          </cell>
        </row>
        <row r="842">
          <cell r="C842">
            <v>0</v>
          </cell>
          <cell r="D842">
            <v>0</v>
          </cell>
          <cell r="G842">
            <v>0</v>
          </cell>
          <cell r="H842">
            <v>0</v>
          </cell>
        </row>
        <row r="843">
          <cell r="C843">
            <v>0</v>
          </cell>
          <cell r="D843">
            <v>0</v>
          </cell>
          <cell r="G843">
            <v>0</v>
          </cell>
          <cell r="H843">
            <v>0</v>
          </cell>
        </row>
        <row r="844">
          <cell r="C844">
            <v>0</v>
          </cell>
          <cell r="D844">
            <v>0</v>
          </cell>
          <cell r="G844">
            <v>0</v>
          </cell>
          <cell r="H844">
            <v>0</v>
          </cell>
        </row>
        <row r="845">
          <cell r="C845">
            <v>0</v>
          </cell>
          <cell r="D845">
            <v>0</v>
          </cell>
          <cell r="G845">
            <v>0</v>
          </cell>
          <cell r="H845">
            <v>0</v>
          </cell>
        </row>
        <row r="846">
          <cell r="C846">
            <v>0</v>
          </cell>
          <cell r="D846">
            <v>0</v>
          </cell>
          <cell r="G846">
            <v>0</v>
          </cell>
          <cell r="H846">
            <v>0</v>
          </cell>
        </row>
        <row r="847">
          <cell r="C847">
            <v>0</v>
          </cell>
          <cell r="D847">
            <v>0</v>
          </cell>
          <cell r="G847">
            <v>0</v>
          </cell>
          <cell r="H847">
            <v>0</v>
          </cell>
        </row>
        <row r="848">
          <cell r="C848">
            <v>0</v>
          </cell>
          <cell r="D848">
            <v>0</v>
          </cell>
          <cell r="G848">
            <v>0</v>
          </cell>
          <cell r="H848">
            <v>0</v>
          </cell>
        </row>
        <row r="849">
          <cell r="C849">
            <v>0</v>
          </cell>
          <cell r="D849">
            <v>0</v>
          </cell>
          <cell r="G849">
            <v>0</v>
          </cell>
          <cell r="H849">
            <v>0</v>
          </cell>
        </row>
        <row r="850">
          <cell r="C850">
            <v>0</v>
          </cell>
          <cell r="D850">
            <v>0</v>
          </cell>
          <cell r="G850">
            <v>0</v>
          </cell>
          <cell r="H850">
            <v>0</v>
          </cell>
        </row>
        <row r="851">
          <cell r="C851">
            <v>0</v>
          </cell>
          <cell r="D851">
            <v>0</v>
          </cell>
          <cell r="G851">
            <v>0</v>
          </cell>
          <cell r="H851">
            <v>0</v>
          </cell>
        </row>
        <row r="852">
          <cell r="C852">
            <v>0</v>
          </cell>
          <cell r="D852">
            <v>0</v>
          </cell>
          <cell r="G852">
            <v>0</v>
          </cell>
          <cell r="H852">
            <v>0</v>
          </cell>
        </row>
        <row r="853">
          <cell r="C853">
            <v>0</v>
          </cell>
          <cell r="D853">
            <v>0</v>
          </cell>
          <cell r="G853">
            <v>0</v>
          </cell>
          <cell r="H853">
            <v>0</v>
          </cell>
        </row>
        <row r="854">
          <cell r="C854">
            <v>0</v>
          </cell>
          <cell r="D854">
            <v>0</v>
          </cell>
          <cell r="G854">
            <v>0</v>
          </cell>
          <cell r="H854">
            <v>0</v>
          </cell>
        </row>
        <row r="855">
          <cell r="C855">
            <v>0</v>
          </cell>
          <cell r="D855">
            <v>0</v>
          </cell>
          <cell r="G855">
            <v>0</v>
          </cell>
          <cell r="H855">
            <v>0</v>
          </cell>
        </row>
        <row r="856">
          <cell r="C856">
            <v>0</v>
          </cell>
          <cell r="D856">
            <v>0</v>
          </cell>
          <cell r="G856">
            <v>0</v>
          </cell>
          <cell r="H856">
            <v>0</v>
          </cell>
        </row>
        <row r="857">
          <cell r="C857">
            <v>0</v>
          </cell>
          <cell r="D857">
            <v>0</v>
          </cell>
          <cell r="G857">
            <v>0</v>
          </cell>
          <cell r="H857">
            <v>0</v>
          </cell>
        </row>
        <row r="858">
          <cell r="C858">
            <v>0</v>
          </cell>
          <cell r="D858">
            <v>0</v>
          </cell>
          <cell r="G858">
            <v>0</v>
          </cell>
          <cell r="H858">
            <v>0</v>
          </cell>
        </row>
        <row r="859">
          <cell r="C859">
            <v>0</v>
          </cell>
          <cell r="D859">
            <v>0</v>
          </cell>
          <cell r="G859">
            <v>0</v>
          </cell>
          <cell r="H859">
            <v>0</v>
          </cell>
        </row>
        <row r="860">
          <cell r="C860">
            <v>0</v>
          </cell>
          <cell r="D860">
            <v>0</v>
          </cell>
          <cell r="G860">
            <v>0</v>
          </cell>
          <cell r="H860">
            <v>0</v>
          </cell>
        </row>
        <row r="861">
          <cell r="C861">
            <v>0</v>
          </cell>
          <cell r="D861">
            <v>0</v>
          </cell>
          <cell r="G861">
            <v>0</v>
          </cell>
          <cell r="H861">
            <v>0</v>
          </cell>
        </row>
        <row r="862">
          <cell r="C862">
            <v>0</v>
          </cell>
          <cell r="D862">
            <v>0</v>
          </cell>
          <cell r="G862">
            <v>0</v>
          </cell>
          <cell r="H862">
            <v>0</v>
          </cell>
        </row>
        <row r="863">
          <cell r="C863">
            <v>0</v>
          </cell>
          <cell r="D863">
            <v>0</v>
          </cell>
          <cell r="G863">
            <v>0</v>
          </cell>
          <cell r="H863">
            <v>0</v>
          </cell>
        </row>
        <row r="864">
          <cell r="C864">
            <v>0</v>
          </cell>
          <cell r="D864">
            <v>0</v>
          </cell>
          <cell r="G864">
            <v>0</v>
          </cell>
          <cell r="H864">
            <v>0</v>
          </cell>
        </row>
        <row r="865">
          <cell r="C865">
            <v>0</v>
          </cell>
          <cell r="D865">
            <v>0</v>
          </cell>
          <cell r="G865">
            <v>0</v>
          </cell>
          <cell r="H865">
            <v>0</v>
          </cell>
        </row>
        <row r="866">
          <cell r="C866">
            <v>0</v>
          </cell>
          <cell r="D866">
            <v>0</v>
          </cell>
          <cell r="G866">
            <v>0</v>
          </cell>
          <cell r="H866">
            <v>0</v>
          </cell>
        </row>
        <row r="867">
          <cell r="C867">
            <v>0</v>
          </cell>
          <cell r="D867">
            <v>0</v>
          </cell>
          <cell r="G867">
            <v>0</v>
          </cell>
          <cell r="H867">
            <v>0</v>
          </cell>
        </row>
        <row r="868">
          <cell r="C868">
            <v>0</v>
          </cell>
          <cell r="D868">
            <v>0</v>
          </cell>
          <cell r="G868">
            <v>0</v>
          </cell>
          <cell r="H868">
            <v>0</v>
          </cell>
        </row>
        <row r="869">
          <cell r="C869">
            <v>0</v>
          </cell>
          <cell r="D869">
            <v>0</v>
          </cell>
          <cell r="G869">
            <v>0</v>
          </cell>
          <cell r="H869">
            <v>0</v>
          </cell>
        </row>
        <row r="870">
          <cell r="C870">
            <v>0</v>
          </cell>
          <cell r="D870">
            <v>0</v>
          </cell>
          <cell r="G870">
            <v>0</v>
          </cell>
          <cell r="H870">
            <v>0</v>
          </cell>
        </row>
        <row r="871">
          <cell r="C871">
            <v>0</v>
          </cell>
          <cell r="D871">
            <v>0</v>
          </cell>
          <cell r="G871">
            <v>0</v>
          </cell>
          <cell r="H871">
            <v>0</v>
          </cell>
        </row>
        <row r="872">
          <cell r="C872">
            <v>0</v>
          </cell>
          <cell r="D872">
            <v>0</v>
          </cell>
          <cell r="G872">
            <v>0</v>
          </cell>
          <cell r="H872">
            <v>0</v>
          </cell>
        </row>
        <row r="873">
          <cell r="C873">
            <v>0</v>
          </cell>
          <cell r="D873">
            <v>0</v>
          </cell>
          <cell r="G873">
            <v>0</v>
          </cell>
          <cell r="H873">
            <v>0</v>
          </cell>
        </row>
        <row r="874">
          <cell r="C874">
            <v>0</v>
          </cell>
          <cell r="D874">
            <v>0</v>
          </cell>
          <cell r="G874">
            <v>0</v>
          </cell>
          <cell r="H874">
            <v>0</v>
          </cell>
        </row>
        <row r="875">
          <cell r="C875">
            <v>0</v>
          </cell>
          <cell r="D875">
            <v>0</v>
          </cell>
          <cell r="G875">
            <v>0</v>
          </cell>
          <cell r="H875">
            <v>0</v>
          </cell>
        </row>
        <row r="876">
          <cell r="C876">
            <v>0</v>
          </cell>
          <cell r="D876">
            <v>0</v>
          </cell>
          <cell r="G876">
            <v>0</v>
          </cell>
          <cell r="H876">
            <v>0</v>
          </cell>
        </row>
        <row r="877">
          <cell r="C877">
            <v>0</v>
          </cell>
          <cell r="D877">
            <v>0</v>
          </cell>
          <cell r="G877">
            <v>0</v>
          </cell>
          <cell r="H877">
            <v>0</v>
          </cell>
        </row>
        <row r="878">
          <cell r="C878">
            <v>0</v>
          </cell>
          <cell r="D878">
            <v>0</v>
          </cell>
          <cell r="G878">
            <v>0</v>
          </cell>
          <cell r="H878">
            <v>0</v>
          </cell>
        </row>
        <row r="879">
          <cell r="C879">
            <v>0</v>
          </cell>
          <cell r="D879">
            <v>0</v>
          </cell>
          <cell r="G879">
            <v>0</v>
          </cell>
          <cell r="H879">
            <v>0</v>
          </cell>
        </row>
        <row r="880">
          <cell r="C880">
            <v>0</v>
          </cell>
          <cell r="D880">
            <v>0</v>
          </cell>
          <cell r="G880">
            <v>0</v>
          </cell>
          <cell r="H880">
            <v>0</v>
          </cell>
        </row>
        <row r="881">
          <cell r="C881">
            <v>0</v>
          </cell>
          <cell r="D881">
            <v>0</v>
          </cell>
          <cell r="G881">
            <v>0</v>
          </cell>
          <cell r="H881">
            <v>0</v>
          </cell>
        </row>
        <row r="882">
          <cell r="C882">
            <v>0</v>
          </cell>
          <cell r="D882">
            <v>0</v>
          </cell>
          <cell r="G882">
            <v>0</v>
          </cell>
          <cell r="H882">
            <v>0</v>
          </cell>
        </row>
        <row r="883">
          <cell r="C883">
            <v>0</v>
          </cell>
          <cell r="D883">
            <v>0</v>
          </cell>
          <cell r="G883">
            <v>0</v>
          </cell>
          <cell r="H883">
            <v>0</v>
          </cell>
        </row>
        <row r="884">
          <cell r="C884">
            <v>0</v>
          </cell>
          <cell r="D884">
            <v>0</v>
          </cell>
          <cell r="G884">
            <v>0</v>
          </cell>
          <cell r="H884">
            <v>0</v>
          </cell>
        </row>
        <row r="885">
          <cell r="C885">
            <v>0</v>
          </cell>
          <cell r="D885">
            <v>0</v>
          </cell>
          <cell r="G885">
            <v>0</v>
          </cell>
          <cell r="H885">
            <v>0</v>
          </cell>
        </row>
        <row r="886">
          <cell r="C886">
            <v>0</v>
          </cell>
          <cell r="D886">
            <v>0</v>
          </cell>
          <cell r="G886">
            <v>0</v>
          </cell>
          <cell r="H886">
            <v>0</v>
          </cell>
        </row>
        <row r="887">
          <cell r="C887">
            <v>0</v>
          </cell>
          <cell r="D887">
            <v>0</v>
          </cell>
          <cell r="G887">
            <v>0</v>
          </cell>
          <cell r="H887">
            <v>0</v>
          </cell>
        </row>
        <row r="888">
          <cell r="C888">
            <v>0</v>
          </cell>
          <cell r="D888">
            <v>0</v>
          </cell>
          <cell r="G888">
            <v>0</v>
          </cell>
          <cell r="H888">
            <v>0</v>
          </cell>
        </row>
        <row r="889">
          <cell r="C889">
            <v>0</v>
          </cell>
          <cell r="D889">
            <v>0</v>
          </cell>
          <cell r="G889">
            <v>0</v>
          </cell>
          <cell r="H889">
            <v>0</v>
          </cell>
        </row>
        <row r="890">
          <cell r="C890">
            <v>0</v>
          </cell>
          <cell r="D890">
            <v>0</v>
          </cell>
          <cell r="G890">
            <v>0</v>
          </cell>
          <cell r="H890">
            <v>0</v>
          </cell>
        </row>
        <row r="891">
          <cell r="C891">
            <v>0</v>
          </cell>
          <cell r="D891">
            <v>0</v>
          </cell>
          <cell r="G891">
            <v>0</v>
          </cell>
          <cell r="H891">
            <v>0</v>
          </cell>
        </row>
        <row r="892">
          <cell r="C892">
            <v>0</v>
          </cell>
          <cell r="D892">
            <v>0</v>
          </cell>
          <cell r="G892">
            <v>0</v>
          </cell>
          <cell r="H892">
            <v>0</v>
          </cell>
        </row>
        <row r="893">
          <cell r="C893">
            <v>0</v>
          </cell>
          <cell r="D893">
            <v>0</v>
          </cell>
          <cell r="G893">
            <v>0</v>
          </cell>
          <cell r="H893">
            <v>0</v>
          </cell>
        </row>
        <row r="894">
          <cell r="C894">
            <v>0</v>
          </cell>
          <cell r="D894">
            <v>0</v>
          </cell>
          <cell r="G894">
            <v>0</v>
          </cell>
          <cell r="H894">
            <v>0</v>
          </cell>
        </row>
        <row r="895">
          <cell r="C895">
            <v>0</v>
          </cell>
          <cell r="D895">
            <v>0</v>
          </cell>
          <cell r="G895">
            <v>0</v>
          </cell>
          <cell r="H895">
            <v>0</v>
          </cell>
        </row>
        <row r="896">
          <cell r="C896">
            <v>0</v>
          </cell>
          <cell r="D896">
            <v>0</v>
          </cell>
          <cell r="G896">
            <v>0</v>
          </cell>
          <cell r="H896">
            <v>0</v>
          </cell>
        </row>
        <row r="897">
          <cell r="C897">
            <v>0</v>
          </cell>
          <cell r="D897">
            <v>0</v>
          </cell>
          <cell r="G897">
            <v>0</v>
          </cell>
          <cell r="H897">
            <v>0</v>
          </cell>
        </row>
        <row r="898">
          <cell r="C898">
            <v>0</v>
          </cell>
          <cell r="D898">
            <v>0</v>
          </cell>
          <cell r="G898">
            <v>0</v>
          </cell>
          <cell r="H898">
            <v>0</v>
          </cell>
        </row>
        <row r="899">
          <cell r="C899">
            <v>0</v>
          </cell>
          <cell r="D899">
            <v>0</v>
          </cell>
          <cell r="G899">
            <v>0</v>
          </cell>
          <cell r="H899">
            <v>0</v>
          </cell>
        </row>
        <row r="900">
          <cell r="C900">
            <v>0</v>
          </cell>
          <cell r="D900">
            <v>0</v>
          </cell>
          <cell r="G900">
            <v>0</v>
          </cell>
          <cell r="H900">
            <v>0</v>
          </cell>
        </row>
        <row r="901">
          <cell r="C901">
            <v>0</v>
          </cell>
          <cell r="D901">
            <v>0</v>
          </cell>
          <cell r="G901">
            <v>0</v>
          </cell>
          <cell r="H901">
            <v>0</v>
          </cell>
        </row>
        <row r="902">
          <cell r="C902">
            <v>0</v>
          </cell>
          <cell r="D902">
            <v>0</v>
          </cell>
          <cell r="G902">
            <v>0</v>
          </cell>
          <cell r="H902">
            <v>0</v>
          </cell>
        </row>
        <row r="903">
          <cell r="C903">
            <v>0</v>
          </cell>
          <cell r="D903">
            <v>0</v>
          </cell>
          <cell r="G903">
            <v>0</v>
          </cell>
          <cell r="H903">
            <v>0</v>
          </cell>
        </row>
        <row r="904">
          <cell r="C904">
            <v>0</v>
          </cell>
          <cell r="D904">
            <v>0</v>
          </cell>
          <cell r="G904">
            <v>0</v>
          </cell>
          <cell r="H904">
            <v>0</v>
          </cell>
        </row>
        <row r="905">
          <cell r="C905">
            <v>0</v>
          </cell>
          <cell r="D905">
            <v>0</v>
          </cell>
          <cell r="G905">
            <v>0</v>
          </cell>
          <cell r="H905">
            <v>0</v>
          </cell>
        </row>
        <row r="906">
          <cell r="C906">
            <v>0</v>
          </cell>
          <cell r="D906">
            <v>0</v>
          </cell>
          <cell r="G906">
            <v>0</v>
          </cell>
          <cell r="H906">
            <v>0</v>
          </cell>
        </row>
        <row r="907">
          <cell r="C907">
            <v>0</v>
          </cell>
          <cell r="D907">
            <v>0</v>
          </cell>
          <cell r="G907">
            <v>0</v>
          </cell>
          <cell r="H907">
            <v>0</v>
          </cell>
        </row>
        <row r="908">
          <cell r="C908">
            <v>0</v>
          </cell>
          <cell r="D908">
            <v>0</v>
          </cell>
          <cell r="G908">
            <v>0</v>
          </cell>
          <cell r="H908">
            <v>0</v>
          </cell>
        </row>
        <row r="909">
          <cell r="C909">
            <v>0</v>
          </cell>
          <cell r="D909">
            <v>0</v>
          </cell>
          <cell r="G909">
            <v>0</v>
          </cell>
          <cell r="H909">
            <v>0</v>
          </cell>
        </row>
        <row r="910">
          <cell r="C910">
            <v>0</v>
          </cell>
          <cell r="D910">
            <v>0</v>
          </cell>
          <cell r="G910">
            <v>0</v>
          </cell>
          <cell r="H910">
            <v>0</v>
          </cell>
        </row>
        <row r="911">
          <cell r="C911">
            <v>0</v>
          </cell>
          <cell r="D911">
            <v>0</v>
          </cell>
          <cell r="G911">
            <v>0</v>
          </cell>
          <cell r="H911">
            <v>0</v>
          </cell>
        </row>
        <row r="912">
          <cell r="C912">
            <v>0</v>
          </cell>
          <cell r="D912">
            <v>0</v>
          </cell>
          <cell r="G912">
            <v>0</v>
          </cell>
          <cell r="H912">
            <v>0</v>
          </cell>
        </row>
        <row r="913">
          <cell r="C913">
            <v>0</v>
          </cell>
          <cell r="D913">
            <v>0</v>
          </cell>
          <cell r="G913">
            <v>0</v>
          </cell>
          <cell r="H913">
            <v>0</v>
          </cell>
        </row>
        <row r="914">
          <cell r="C914">
            <v>0</v>
          </cell>
          <cell r="D914">
            <v>0</v>
          </cell>
          <cell r="G914">
            <v>0</v>
          </cell>
          <cell r="H914">
            <v>0</v>
          </cell>
        </row>
        <row r="915">
          <cell r="C915">
            <v>0</v>
          </cell>
          <cell r="D915">
            <v>0</v>
          </cell>
          <cell r="G915">
            <v>0</v>
          </cell>
          <cell r="H915">
            <v>0</v>
          </cell>
        </row>
        <row r="916">
          <cell r="C916">
            <v>0</v>
          </cell>
          <cell r="D916">
            <v>0</v>
          </cell>
          <cell r="G916">
            <v>0</v>
          </cell>
          <cell r="H916">
            <v>0</v>
          </cell>
        </row>
        <row r="917">
          <cell r="C917">
            <v>0</v>
          </cell>
          <cell r="D917">
            <v>0</v>
          </cell>
          <cell r="G917">
            <v>0</v>
          </cell>
          <cell r="H917">
            <v>0</v>
          </cell>
        </row>
        <row r="918">
          <cell r="C918">
            <v>0</v>
          </cell>
          <cell r="D918">
            <v>0</v>
          </cell>
          <cell r="G918">
            <v>0</v>
          </cell>
          <cell r="H918">
            <v>0</v>
          </cell>
        </row>
        <row r="919">
          <cell r="C919">
            <v>0</v>
          </cell>
          <cell r="D919">
            <v>0</v>
          </cell>
          <cell r="G919">
            <v>0</v>
          </cell>
          <cell r="H919">
            <v>0</v>
          </cell>
        </row>
        <row r="920">
          <cell r="C920">
            <v>0</v>
          </cell>
          <cell r="D920">
            <v>0</v>
          </cell>
          <cell r="G920">
            <v>0</v>
          </cell>
          <cell r="H920">
            <v>0</v>
          </cell>
        </row>
        <row r="921">
          <cell r="C921">
            <v>0</v>
          </cell>
          <cell r="D921">
            <v>0</v>
          </cell>
          <cell r="G921">
            <v>0</v>
          </cell>
          <cell r="H921">
            <v>0</v>
          </cell>
        </row>
        <row r="922">
          <cell r="C922">
            <v>0</v>
          </cell>
          <cell r="D922">
            <v>0</v>
          </cell>
          <cell r="G922">
            <v>0</v>
          </cell>
          <cell r="H922">
            <v>0</v>
          </cell>
        </row>
        <row r="923">
          <cell r="C923">
            <v>0</v>
          </cell>
          <cell r="D923">
            <v>0</v>
          </cell>
          <cell r="G923">
            <v>0</v>
          </cell>
          <cell r="H923">
            <v>0</v>
          </cell>
        </row>
        <row r="924">
          <cell r="C924">
            <v>0</v>
          </cell>
          <cell r="D924">
            <v>0</v>
          </cell>
          <cell r="G924">
            <v>0</v>
          </cell>
          <cell r="H924">
            <v>0</v>
          </cell>
        </row>
        <row r="925">
          <cell r="C925">
            <v>0</v>
          </cell>
          <cell r="D925">
            <v>0</v>
          </cell>
          <cell r="G925">
            <v>0</v>
          </cell>
          <cell r="H925">
            <v>0</v>
          </cell>
        </row>
        <row r="926">
          <cell r="C926">
            <v>0</v>
          </cell>
          <cell r="D926">
            <v>0</v>
          </cell>
          <cell r="G926">
            <v>0</v>
          </cell>
          <cell r="H926">
            <v>0</v>
          </cell>
        </row>
        <row r="927">
          <cell r="C927">
            <v>0</v>
          </cell>
          <cell r="D927">
            <v>0</v>
          </cell>
          <cell r="G927">
            <v>0</v>
          </cell>
          <cell r="H927">
            <v>0</v>
          </cell>
        </row>
        <row r="928">
          <cell r="C928">
            <v>0</v>
          </cell>
          <cell r="D928">
            <v>0</v>
          </cell>
          <cell r="G928">
            <v>0</v>
          </cell>
          <cell r="H928">
            <v>0</v>
          </cell>
        </row>
        <row r="929">
          <cell r="C929">
            <v>0</v>
          </cell>
          <cell r="D929">
            <v>0</v>
          </cell>
          <cell r="G929">
            <v>0</v>
          </cell>
          <cell r="H929">
            <v>0</v>
          </cell>
        </row>
        <row r="930">
          <cell r="C930">
            <v>0</v>
          </cell>
          <cell r="D930">
            <v>0</v>
          </cell>
          <cell r="G930">
            <v>0</v>
          </cell>
          <cell r="H930">
            <v>0</v>
          </cell>
        </row>
        <row r="931">
          <cell r="C931">
            <v>0</v>
          </cell>
          <cell r="D931">
            <v>0</v>
          </cell>
          <cell r="G931">
            <v>0</v>
          </cell>
          <cell r="H931">
            <v>0</v>
          </cell>
        </row>
        <row r="932">
          <cell r="C932">
            <v>0</v>
          </cell>
          <cell r="D932">
            <v>0</v>
          </cell>
          <cell r="G932">
            <v>0</v>
          </cell>
          <cell r="H932">
            <v>0</v>
          </cell>
        </row>
        <row r="933">
          <cell r="C933">
            <v>0</v>
          </cell>
          <cell r="D933">
            <v>0</v>
          </cell>
          <cell r="G933">
            <v>0</v>
          </cell>
          <cell r="H933">
            <v>0</v>
          </cell>
        </row>
        <row r="934">
          <cell r="C934">
            <v>0</v>
          </cell>
          <cell r="D934">
            <v>0</v>
          </cell>
          <cell r="G934">
            <v>0</v>
          </cell>
          <cell r="H934">
            <v>0</v>
          </cell>
        </row>
        <row r="935">
          <cell r="C935">
            <v>0</v>
          </cell>
          <cell r="D935">
            <v>0</v>
          </cell>
          <cell r="G935">
            <v>0</v>
          </cell>
          <cell r="H935">
            <v>0</v>
          </cell>
        </row>
        <row r="936">
          <cell r="C936">
            <v>0</v>
          </cell>
          <cell r="D936">
            <v>0</v>
          </cell>
          <cell r="G936">
            <v>0</v>
          </cell>
          <cell r="H936">
            <v>0</v>
          </cell>
        </row>
        <row r="937">
          <cell r="C937">
            <v>0</v>
          </cell>
          <cell r="D937">
            <v>0</v>
          </cell>
          <cell r="G937">
            <v>0</v>
          </cell>
          <cell r="H937">
            <v>0</v>
          </cell>
        </row>
        <row r="938">
          <cell r="C938">
            <v>0</v>
          </cell>
          <cell r="D938">
            <v>0</v>
          </cell>
          <cell r="G938">
            <v>0</v>
          </cell>
          <cell r="H938">
            <v>0</v>
          </cell>
        </row>
        <row r="939">
          <cell r="C939">
            <v>0</v>
          </cell>
          <cell r="D939">
            <v>0</v>
          </cell>
          <cell r="G939">
            <v>0</v>
          </cell>
          <cell r="H939">
            <v>0</v>
          </cell>
        </row>
        <row r="940">
          <cell r="C940">
            <v>0</v>
          </cell>
          <cell r="D940">
            <v>0</v>
          </cell>
          <cell r="G940">
            <v>0</v>
          </cell>
          <cell r="H940">
            <v>0</v>
          </cell>
        </row>
        <row r="941">
          <cell r="C941">
            <v>0</v>
          </cell>
          <cell r="D941">
            <v>0</v>
          </cell>
          <cell r="G941">
            <v>0</v>
          </cell>
          <cell r="H941">
            <v>0</v>
          </cell>
        </row>
        <row r="942">
          <cell r="C942">
            <v>0</v>
          </cell>
          <cell r="D942">
            <v>0</v>
          </cell>
          <cell r="G942">
            <v>0</v>
          </cell>
          <cell r="H942">
            <v>0</v>
          </cell>
        </row>
        <row r="943">
          <cell r="C943">
            <v>0</v>
          </cell>
          <cell r="D943">
            <v>0</v>
          </cell>
          <cell r="G943">
            <v>0</v>
          </cell>
          <cell r="H943">
            <v>0</v>
          </cell>
        </row>
        <row r="944">
          <cell r="C944">
            <v>0</v>
          </cell>
          <cell r="D944">
            <v>0</v>
          </cell>
          <cell r="G944">
            <v>0</v>
          </cell>
          <cell r="H944">
            <v>0</v>
          </cell>
        </row>
        <row r="945">
          <cell r="C945">
            <v>0</v>
          </cell>
          <cell r="D945">
            <v>0</v>
          </cell>
          <cell r="G945">
            <v>0</v>
          </cell>
          <cell r="H945">
            <v>0</v>
          </cell>
        </row>
        <row r="946">
          <cell r="C946">
            <v>0</v>
          </cell>
          <cell r="D946">
            <v>0</v>
          </cell>
          <cell r="G946">
            <v>0</v>
          </cell>
          <cell r="H946">
            <v>0</v>
          </cell>
        </row>
        <row r="947">
          <cell r="C947">
            <v>0</v>
          </cell>
          <cell r="D947">
            <v>0</v>
          </cell>
          <cell r="G947">
            <v>0</v>
          </cell>
          <cell r="H947">
            <v>0</v>
          </cell>
        </row>
        <row r="948">
          <cell r="C948">
            <v>0</v>
          </cell>
          <cell r="D948">
            <v>0</v>
          </cell>
          <cell r="G948">
            <v>0</v>
          </cell>
          <cell r="H948">
            <v>0</v>
          </cell>
        </row>
        <row r="949">
          <cell r="C949">
            <v>0</v>
          </cell>
          <cell r="D949">
            <v>0</v>
          </cell>
          <cell r="G949">
            <v>0</v>
          </cell>
          <cell r="H949">
            <v>0</v>
          </cell>
        </row>
        <row r="950">
          <cell r="C950">
            <v>0</v>
          </cell>
          <cell r="D950">
            <v>0</v>
          </cell>
          <cell r="G950">
            <v>0</v>
          </cell>
          <cell r="H950">
            <v>0</v>
          </cell>
        </row>
        <row r="951">
          <cell r="C951">
            <v>0</v>
          </cell>
          <cell r="D951">
            <v>0</v>
          </cell>
          <cell r="G951">
            <v>0</v>
          </cell>
          <cell r="H951">
            <v>0</v>
          </cell>
        </row>
        <row r="952">
          <cell r="C952">
            <v>0</v>
          </cell>
          <cell r="D952">
            <v>0</v>
          </cell>
          <cell r="G952">
            <v>0</v>
          </cell>
          <cell r="H952">
            <v>0</v>
          </cell>
        </row>
        <row r="953">
          <cell r="C953">
            <v>0</v>
          </cell>
          <cell r="D953">
            <v>0</v>
          </cell>
          <cell r="G953">
            <v>0</v>
          </cell>
          <cell r="H953">
            <v>0</v>
          </cell>
        </row>
        <row r="954">
          <cell r="C954">
            <v>0</v>
          </cell>
          <cell r="D954">
            <v>0</v>
          </cell>
          <cell r="G954">
            <v>0</v>
          </cell>
          <cell r="H954">
            <v>0</v>
          </cell>
        </row>
        <row r="955">
          <cell r="C955">
            <v>0</v>
          </cell>
          <cell r="D955">
            <v>0</v>
          </cell>
          <cell r="G955">
            <v>0</v>
          </cell>
          <cell r="H955">
            <v>0</v>
          </cell>
        </row>
        <row r="956">
          <cell r="C956">
            <v>0</v>
          </cell>
          <cell r="D956">
            <v>0</v>
          </cell>
          <cell r="G956">
            <v>0</v>
          </cell>
          <cell r="H956">
            <v>0</v>
          </cell>
        </row>
        <row r="957">
          <cell r="C957">
            <v>0</v>
          </cell>
          <cell r="D957">
            <v>0</v>
          </cell>
          <cell r="G957">
            <v>0</v>
          </cell>
          <cell r="H957">
            <v>0</v>
          </cell>
        </row>
        <row r="958">
          <cell r="C958">
            <v>0</v>
          </cell>
          <cell r="D958">
            <v>0</v>
          </cell>
          <cell r="G958">
            <v>0</v>
          </cell>
          <cell r="H958">
            <v>0</v>
          </cell>
        </row>
        <row r="959">
          <cell r="C959">
            <v>0</v>
          </cell>
          <cell r="D959">
            <v>0</v>
          </cell>
          <cell r="G959">
            <v>0</v>
          </cell>
          <cell r="H959">
            <v>0</v>
          </cell>
        </row>
        <row r="960">
          <cell r="C960">
            <v>0</v>
          </cell>
          <cell r="D960">
            <v>0</v>
          </cell>
          <cell r="G960">
            <v>0</v>
          </cell>
          <cell r="H960">
            <v>0</v>
          </cell>
        </row>
        <row r="961">
          <cell r="C961">
            <v>0</v>
          </cell>
          <cell r="D961">
            <v>0</v>
          </cell>
          <cell r="G961">
            <v>0</v>
          </cell>
          <cell r="H961">
            <v>0</v>
          </cell>
        </row>
        <row r="962">
          <cell r="C962">
            <v>0</v>
          </cell>
          <cell r="D962">
            <v>0</v>
          </cell>
          <cell r="G962">
            <v>0</v>
          </cell>
          <cell r="H962">
            <v>0</v>
          </cell>
        </row>
        <row r="963">
          <cell r="C963">
            <v>0</v>
          </cell>
          <cell r="D963">
            <v>0</v>
          </cell>
          <cell r="G963">
            <v>0</v>
          </cell>
          <cell r="H963">
            <v>0</v>
          </cell>
        </row>
        <row r="964">
          <cell r="C964">
            <v>0</v>
          </cell>
          <cell r="D964">
            <v>0</v>
          </cell>
          <cell r="G964">
            <v>0</v>
          </cell>
          <cell r="H964">
            <v>0</v>
          </cell>
        </row>
        <row r="965">
          <cell r="C965">
            <v>0</v>
          </cell>
          <cell r="D965">
            <v>0</v>
          </cell>
          <cell r="G965">
            <v>0</v>
          </cell>
          <cell r="H965">
            <v>0</v>
          </cell>
        </row>
        <row r="966">
          <cell r="C966">
            <v>0</v>
          </cell>
          <cell r="D966">
            <v>0</v>
          </cell>
          <cell r="G966">
            <v>0</v>
          </cell>
          <cell r="H966">
            <v>0</v>
          </cell>
        </row>
        <row r="967">
          <cell r="C967">
            <v>0</v>
          </cell>
          <cell r="D967">
            <v>0</v>
          </cell>
          <cell r="G967">
            <v>0</v>
          </cell>
          <cell r="H967">
            <v>0</v>
          </cell>
        </row>
        <row r="968">
          <cell r="C968">
            <v>0</v>
          </cell>
          <cell r="D968">
            <v>0</v>
          </cell>
          <cell r="G968">
            <v>0</v>
          </cell>
          <cell r="H968">
            <v>0</v>
          </cell>
        </row>
        <row r="969">
          <cell r="C969">
            <v>0</v>
          </cell>
          <cell r="D969">
            <v>0</v>
          </cell>
          <cell r="G969">
            <v>0</v>
          </cell>
          <cell r="H969">
            <v>0</v>
          </cell>
        </row>
        <row r="970">
          <cell r="C970">
            <v>0</v>
          </cell>
          <cell r="D970">
            <v>0</v>
          </cell>
          <cell r="G970">
            <v>0</v>
          </cell>
          <cell r="H970">
            <v>0</v>
          </cell>
        </row>
        <row r="971">
          <cell r="C971">
            <v>0</v>
          </cell>
          <cell r="D971">
            <v>0</v>
          </cell>
          <cell r="G971">
            <v>0</v>
          </cell>
          <cell r="H971">
            <v>0</v>
          </cell>
        </row>
        <row r="972">
          <cell r="C972">
            <v>0</v>
          </cell>
          <cell r="D972">
            <v>0</v>
          </cell>
          <cell r="G972">
            <v>0</v>
          </cell>
          <cell r="H972">
            <v>0</v>
          </cell>
        </row>
        <row r="973">
          <cell r="C973">
            <v>0</v>
          </cell>
          <cell r="D973">
            <v>0</v>
          </cell>
          <cell r="G973">
            <v>0</v>
          </cell>
          <cell r="H973">
            <v>0</v>
          </cell>
        </row>
        <row r="974">
          <cell r="C974">
            <v>0</v>
          </cell>
          <cell r="D974">
            <v>0</v>
          </cell>
          <cell r="G974">
            <v>0</v>
          </cell>
          <cell r="H974">
            <v>0</v>
          </cell>
        </row>
        <row r="975">
          <cell r="C975">
            <v>0</v>
          </cell>
          <cell r="D975">
            <v>0</v>
          </cell>
          <cell r="G975">
            <v>0</v>
          </cell>
          <cell r="H975">
            <v>0</v>
          </cell>
        </row>
        <row r="976">
          <cell r="C976">
            <v>0</v>
          </cell>
          <cell r="D976">
            <v>0</v>
          </cell>
          <cell r="G976">
            <v>0</v>
          </cell>
          <cell r="H976">
            <v>0</v>
          </cell>
        </row>
        <row r="977">
          <cell r="C977">
            <v>10018572</v>
          </cell>
          <cell r="D977">
            <v>10334832</v>
          </cell>
          <cell r="G977">
            <v>30688.236</v>
          </cell>
          <cell r="H977">
            <v>0</v>
          </cell>
        </row>
        <row r="978">
          <cell r="C978">
            <v>9555249</v>
          </cell>
          <cell r="D978">
            <v>9549940</v>
          </cell>
          <cell r="G978">
            <v>57310.258</v>
          </cell>
          <cell r="H978">
            <v>0</v>
          </cell>
        </row>
        <row r="979">
          <cell r="C979">
            <v>2510329</v>
          </cell>
          <cell r="D979">
            <v>2510329</v>
          </cell>
          <cell r="G979">
            <v>22592.961</v>
          </cell>
          <cell r="H979">
            <v>0</v>
          </cell>
        </row>
        <row r="980">
          <cell r="C980">
            <v>2510329</v>
          </cell>
          <cell r="D980">
            <v>2510329</v>
          </cell>
          <cell r="G980">
            <v>30123.948000000004</v>
          </cell>
          <cell r="H980">
            <v>0</v>
          </cell>
        </row>
        <row r="981">
          <cell r="C981">
            <v>0</v>
          </cell>
          <cell r="D981">
            <v>0</v>
          </cell>
          <cell r="G981">
            <v>0</v>
          </cell>
          <cell r="H981">
            <v>0</v>
          </cell>
        </row>
        <row r="982">
          <cell r="C982">
            <v>0</v>
          </cell>
          <cell r="D982">
            <v>0</v>
          </cell>
          <cell r="G982">
            <v>0</v>
          </cell>
          <cell r="H982">
            <v>0</v>
          </cell>
        </row>
        <row r="983">
          <cell r="C983">
            <v>7044920</v>
          </cell>
          <cell r="D983">
            <v>7039611</v>
          </cell>
          <cell r="G983">
            <v>147868.994</v>
          </cell>
          <cell r="H983">
            <v>0</v>
          </cell>
        </row>
        <row r="984">
          <cell r="C984">
            <v>6908883</v>
          </cell>
          <cell r="D984">
            <v>6819845</v>
          </cell>
          <cell r="G984">
            <v>164388.584</v>
          </cell>
          <cell r="H984">
            <v>0</v>
          </cell>
        </row>
        <row r="985">
          <cell r="C985">
            <v>0</v>
          </cell>
          <cell r="D985">
            <v>0</v>
          </cell>
          <cell r="G985">
            <v>0</v>
          </cell>
          <cell r="H985">
            <v>0</v>
          </cell>
        </row>
        <row r="986">
          <cell r="C986">
            <v>9463000</v>
          </cell>
          <cell r="D986">
            <v>9496635</v>
          </cell>
          <cell r="G986">
            <v>284562.7</v>
          </cell>
          <cell r="H986">
            <v>0</v>
          </cell>
        </row>
        <row r="987">
          <cell r="C987">
            <v>0</v>
          </cell>
          <cell r="D987">
            <v>0</v>
          </cell>
          <cell r="G987">
            <v>0</v>
          </cell>
          <cell r="H987">
            <v>0</v>
          </cell>
        </row>
        <row r="988">
          <cell r="C988">
            <v>0</v>
          </cell>
          <cell r="D988">
            <v>0</v>
          </cell>
          <cell r="G988">
            <v>0</v>
          </cell>
          <cell r="H988">
            <v>0</v>
          </cell>
        </row>
        <row r="989">
          <cell r="C989">
            <v>2554117</v>
          </cell>
          <cell r="D989">
            <v>2676790</v>
          </cell>
          <cell r="G989">
            <v>102800.06099999999</v>
          </cell>
          <cell r="H989">
            <v>0</v>
          </cell>
        </row>
        <row r="990">
          <cell r="C990">
            <v>24197</v>
          </cell>
          <cell r="D990">
            <v>116945</v>
          </cell>
          <cell r="G990">
            <v>3613.218</v>
          </cell>
          <cell r="H990">
            <v>0</v>
          </cell>
        </row>
        <row r="991">
          <cell r="C991">
            <v>1798400</v>
          </cell>
          <cell r="D991">
            <v>1935285</v>
          </cell>
          <cell r="G991">
            <v>85034.54999999999</v>
          </cell>
          <cell r="H991">
            <v>0</v>
          </cell>
        </row>
        <row r="992">
          <cell r="C992">
            <v>4768</v>
          </cell>
          <cell r="D992">
            <v>4768</v>
          </cell>
          <cell r="G992">
            <v>228.86399999999998</v>
          </cell>
          <cell r="H992">
            <v>0</v>
          </cell>
        </row>
        <row r="993">
          <cell r="C993">
            <v>151025</v>
          </cell>
          <cell r="D993">
            <v>151025</v>
          </cell>
          <cell r="G993">
            <v>7702.275000000001</v>
          </cell>
          <cell r="H993">
            <v>0</v>
          </cell>
        </row>
        <row r="994">
          <cell r="C994">
            <v>0</v>
          </cell>
          <cell r="D994">
            <v>0</v>
          </cell>
          <cell r="G994">
            <v>0</v>
          </cell>
          <cell r="H994">
            <v>0</v>
          </cell>
        </row>
        <row r="995">
          <cell r="C995">
            <v>45033</v>
          </cell>
          <cell r="D995">
            <v>45033</v>
          </cell>
          <cell r="G995">
            <v>2566.881</v>
          </cell>
          <cell r="H995">
            <v>0</v>
          </cell>
        </row>
        <row r="996">
          <cell r="C996">
            <v>1608</v>
          </cell>
          <cell r="D996">
            <v>1608</v>
          </cell>
          <cell r="G996">
            <v>96.48000000000002</v>
          </cell>
          <cell r="H996">
            <v>0</v>
          </cell>
        </row>
        <row r="997">
          <cell r="C997">
            <v>7930</v>
          </cell>
          <cell r="D997">
            <v>7930</v>
          </cell>
          <cell r="G997">
            <v>499.59000000000003</v>
          </cell>
          <cell r="H997">
            <v>0</v>
          </cell>
        </row>
        <row r="998">
          <cell r="C998">
            <v>0</v>
          </cell>
          <cell r="D998">
            <v>0</v>
          </cell>
          <cell r="G998">
            <v>0</v>
          </cell>
          <cell r="H998">
            <v>0</v>
          </cell>
        </row>
        <row r="999">
          <cell r="C999">
            <v>1984567</v>
          </cell>
          <cell r="D999">
            <v>2028704</v>
          </cell>
          <cell r="G999">
            <v>138965.425</v>
          </cell>
          <cell r="H999">
            <v>0</v>
          </cell>
        </row>
        <row r="1000">
          <cell r="C1000">
            <v>0</v>
          </cell>
          <cell r="D1000">
            <v>0</v>
          </cell>
          <cell r="G1000">
            <v>0</v>
          </cell>
          <cell r="H1000">
            <v>0</v>
          </cell>
        </row>
        <row r="1001">
          <cell r="C1001">
            <v>0</v>
          </cell>
          <cell r="D1001">
            <v>0</v>
          </cell>
          <cell r="G1001">
            <v>0</v>
          </cell>
          <cell r="H1001">
            <v>0</v>
          </cell>
        </row>
        <row r="1002">
          <cell r="C1002">
            <v>0</v>
          </cell>
          <cell r="D1002">
            <v>0</v>
          </cell>
          <cell r="G1002">
            <v>0</v>
          </cell>
          <cell r="H1002">
            <v>0</v>
          </cell>
        </row>
        <row r="1003">
          <cell r="C1003">
            <v>0</v>
          </cell>
          <cell r="D1003">
            <v>0</v>
          </cell>
          <cell r="G1003">
            <v>0</v>
          </cell>
          <cell r="H1003">
            <v>0</v>
          </cell>
        </row>
        <row r="1004">
          <cell r="C1004">
            <v>0</v>
          </cell>
          <cell r="D1004">
            <v>0</v>
          </cell>
          <cell r="G1004">
            <v>0</v>
          </cell>
          <cell r="H1004">
            <v>0</v>
          </cell>
        </row>
        <row r="1005">
          <cell r="C1005">
            <v>0</v>
          </cell>
          <cell r="D1005">
            <v>0</v>
          </cell>
          <cell r="G1005">
            <v>0</v>
          </cell>
          <cell r="H1005">
            <v>0</v>
          </cell>
        </row>
        <row r="1006">
          <cell r="C1006">
            <v>111840</v>
          </cell>
          <cell r="D1006">
            <v>102821</v>
          </cell>
          <cell r="G1006">
            <v>9524.46</v>
          </cell>
          <cell r="H1006">
            <v>0</v>
          </cell>
        </row>
        <row r="1007">
          <cell r="C1007">
            <v>111840</v>
          </cell>
          <cell r="D1007">
            <v>102821</v>
          </cell>
          <cell r="G1007">
            <v>9841.942</v>
          </cell>
          <cell r="H1007">
            <v>0</v>
          </cell>
        </row>
        <row r="1008">
          <cell r="C1008">
            <v>0</v>
          </cell>
          <cell r="D1008">
            <v>0</v>
          </cell>
          <cell r="G1008">
            <v>0</v>
          </cell>
          <cell r="H1008">
            <v>0</v>
          </cell>
        </row>
        <row r="1009">
          <cell r="C1009">
            <v>0</v>
          </cell>
          <cell r="D1009">
            <v>0</v>
          </cell>
          <cell r="G1009">
            <v>0</v>
          </cell>
          <cell r="H1009">
            <v>0</v>
          </cell>
        </row>
        <row r="1010">
          <cell r="C1010">
            <v>0</v>
          </cell>
          <cell r="D1010">
            <v>0</v>
          </cell>
          <cell r="G1010">
            <v>0</v>
          </cell>
          <cell r="H1010">
            <v>0</v>
          </cell>
        </row>
        <row r="1011">
          <cell r="C1011">
            <v>0</v>
          </cell>
          <cell r="D1011">
            <v>0</v>
          </cell>
          <cell r="G1011">
            <v>0</v>
          </cell>
          <cell r="H1011">
            <v>0</v>
          </cell>
        </row>
        <row r="1012">
          <cell r="C1012">
            <v>0</v>
          </cell>
          <cell r="D1012">
            <v>0</v>
          </cell>
          <cell r="G1012">
            <v>0</v>
          </cell>
          <cell r="H1012">
            <v>0</v>
          </cell>
        </row>
        <row r="1013">
          <cell r="C1013">
            <v>0</v>
          </cell>
          <cell r="D1013">
            <v>0</v>
          </cell>
          <cell r="G1013">
            <v>0</v>
          </cell>
          <cell r="H1013">
            <v>0</v>
          </cell>
        </row>
        <row r="1014">
          <cell r="C1014">
            <v>0</v>
          </cell>
          <cell r="D1014">
            <v>0</v>
          </cell>
          <cell r="G1014">
            <v>0</v>
          </cell>
          <cell r="H1014">
            <v>0</v>
          </cell>
        </row>
        <row r="1015">
          <cell r="C1015">
            <v>0</v>
          </cell>
          <cell r="D1015">
            <v>0</v>
          </cell>
          <cell r="G1015">
            <v>0</v>
          </cell>
          <cell r="H1015">
            <v>0</v>
          </cell>
        </row>
        <row r="1016">
          <cell r="C1016">
            <v>0</v>
          </cell>
          <cell r="D1016">
            <v>0</v>
          </cell>
          <cell r="G1016">
            <v>0</v>
          </cell>
          <cell r="H1016">
            <v>0</v>
          </cell>
        </row>
        <row r="1017">
          <cell r="C1017">
            <v>0</v>
          </cell>
          <cell r="D1017">
            <v>0</v>
          </cell>
          <cell r="G1017">
            <v>0</v>
          </cell>
          <cell r="H1017">
            <v>0</v>
          </cell>
        </row>
        <row r="1018">
          <cell r="C1018">
            <v>12200</v>
          </cell>
          <cell r="D1018">
            <v>12200</v>
          </cell>
          <cell r="G1018">
            <v>1537.1999999999998</v>
          </cell>
          <cell r="H1018">
            <v>0</v>
          </cell>
        </row>
        <row r="1019">
          <cell r="C1019">
            <v>0</v>
          </cell>
          <cell r="D1019">
            <v>0</v>
          </cell>
          <cell r="G1019">
            <v>0</v>
          </cell>
          <cell r="H1019">
            <v>0</v>
          </cell>
        </row>
        <row r="1020">
          <cell r="C1020">
            <v>0</v>
          </cell>
          <cell r="D1020">
            <v>0</v>
          </cell>
          <cell r="G1020">
            <v>0</v>
          </cell>
          <cell r="H1020">
            <v>0</v>
          </cell>
        </row>
        <row r="1021">
          <cell r="C1021">
            <v>12200</v>
          </cell>
          <cell r="D1021">
            <v>12200</v>
          </cell>
          <cell r="G1021">
            <v>1647</v>
          </cell>
          <cell r="H1021">
            <v>0</v>
          </cell>
        </row>
        <row r="1022">
          <cell r="C1022">
            <v>0</v>
          </cell>
          <cell r="D1022">
            <v>0</v>
          </cell>
          <cell r="G1022">
            <v>0</v>
          </cell>
          <cell r="H1022">
            <v>0</v>
          </cell>
        </row>
        <row r="1023">
          <cell r="C1023">
            <v>0</v>
          </cell>
          <cell r="D1023">
            <v>0</v>
          </cell>
          <cell r="G1023">
            <v>0</v>
          </cell>
          <cell r="H1023">
            <v>0</v>
          </cell>
        </row>
        <row r="1024">
          <cell r="C1024">
            <v>0</v>
          </cell>
          <cell r="D1024">
            <v>0</v>
          </cell>
          <cell r="G1024">
            <v>0</v>
          </cell>
          <cell r="H1024">
            <v>0</v>
          </cell>
        </row>
        <row r="1025">
          <cell r="C1025">
            <v>188856</v>
          </cell>
          <cell r="D1025">
            <v>195493</v>
          </cell>
          <cell r="G1025">
            <v>28412.258</v>
          </cell>
          <cell r="H1025">
            <v>0</v>
          </cell>
        </row>
        <row r="1026">
          <cell r="C1026">
            <v>188856</v>
          </cell>
          <cell r="D1026">
            <v>195493</v>
          </cell>
          <cell r="G1026">
            <v>28992.1</v>
          </cell>
          <cell r="H1026">
            <v>0</v>
          </cell>
        </row>
        <row r="1027">
          <cell r="C1027">
            <v>0</v>
          </cell>
          <cell r="D1027">
            <v>0</v>
          </cell>
          <cell r="G1027">
            <v>0</v>
          </cell>
          <cell r="H1027">
            <v>0</v>
          </cell>
        </row>
        <row r="1028">
          <cell r="C1028">
            <v>0</v>
          </cell>
          <cell r="D1028">
            <v>0</v>
          </cell>
          <cell r="G1028">
            <v>0</v>
          </cell>
          <cell r="H1028">
            <v>0</v>
          </cell>
        </row>
        <row r="1029">
          <cell r="C1029">
            <v>0</v>
          </cell>
          <cell r="D1029">
            <v>0</v>
          </cell>
          <cell r="G1029">
            <v>0</v>
          </cell>
          <cell r="H1029">
            <v>0</v>
          </cell>
        </row>
        <row r="1030">
          <cell r="C1030">
            <v>0</v>
          </cell>
          <cell r="D1030">
            <v>0</v>
          </cell>
          <cell r="G1030">
            <v>0</v>
          </cell>
          <cell r="H1030">
            <v>0</v>
          </cell>
        </row>
        <row r="1031">
          <cell r="C1031">
            <v>0</v>
          </cell>
          <cell r="D1031">
            <v>0</v>
          </cell>
          <cell r="G1031">
            <v>0</v>
          </cell>
          <cell r="H1031">
            <v>0</v>
          </cell>
        </row>
        <row r="1032">
          <cell r="C1032">
            <v>0</v>
          </cell>
          <cell r="D1032">
            <v>0</v>
          </cell>
          <cell r="G1032">
            <v>0</v>
          </cell>
          <cell r="H1032">
            <v>0</v>
          </cell>
        </row>
        <row r="1033">
          <cell r="C1033">
            <v>0</v>
          </cell>
          <cell r="D1033">
            <v>0</v>
          </cell>
          <cell r="G1033">
            <v>0</v>
          </cell>
          <cell r="H1033">
            <v>0</v>
          </cell>
        </row>
        <row r="1034">
          <cell r="C1034">
            <v>0</v>
          </cell>
          <cell r="D1034">
            <v>0</v>
          </cell>
          <cell r="G1034">
            <v>0</v>
          </cell>
          <cell r="H1034">
            <v>0</v>
          </cell>
        </row>
        <row r="1035">
          <cell r="C1035">
            <v>0</v>
          </cell>
          <cell r="D1035">
            <v>0</v>
          </cell>
          <cell r="G1035">
            <v>0</v>
          </cell>
          <cell r="H1035">
            <v>0</v>
          </cell>
        </row>
        <row r="1036">
          <cell r="C1036">
            <v>0</v>
          </cell>
          <cell r="D1036">
            <v>0</v>
          </cell>
          <cell r="G1036">
            <v>0</v>
          </cell>
          <cell r="H1036">
            <v>0</v>
          </cell>
        </row>
        <row r="1037">
          <cell r="C1037">
            <v>0</v>
          </cell>
          <cell r="D1037">
            <v>0</v>
          </cell>
          <cell r="G1037">
            <v>0</v>
          </cell>
          <cell r="H1037">
            <v>0</v>
          </cell>
        </row>
        <row r="1038">
          <cell r="C1038">
            <v>0</v>
          </cell>
          <cell r="D1038">
            <v>0</v>
          </cell>
          <cell r="G1038">
            <v>0</v>
          </cell>
          <cell r="H1038">
            <v>0</v>
          </cell>
        </row>
        <row r="1039">
          <cell r="C1039">
            <v>463323</v>
          </cell>
          <cell r="D1039">
            <v>784892</v>
          </cell>
          <cell r="G1039">
            <v>128085.74100000001</v>
          </cell>
          <cell r="H1039">
            <v>0</v>
          </cell>
        </row>
        <row r="1040">
          <cell r="C1040">
            <v>38</v>
          </cell>
          <cell r="D1040">
            <v>0</v>
          </cell>
          <cell r="G1040">
            <v>2.432</v>
          </cell>
          <cell r="H1040">
            <v>0</v>
          </cell>
        </row>
        <row r="1041">
          <cell r="C1041">
            <v>38</v>
          </cell>
          <cell r="D1041">
            <v>0</v>
          </cell>
          <cell r="G1041">
            <v>2.47</v>
          </cell>
          <cell r="H1041">
            <v>0</v>
          </cell>
        </row>
        <row r="1042">
          <cell r="C1042">
            <v>0</v>
          </cell>
          <cell r="D1042">
            <v>0</v>
          </cell>
          <cell r="G1042">
            <v>0</v>
          </cell>
          <cell r="H1042">
            <v>0</v>
          </cell>
        </row>
        <row r="1043">
          <cell r="C1043">
            <v>38</v>
          </cell>
          <cell r="D1043">
            <v>0</v>
          </cell>
          <cell r="G1043">
            <v>2.5460000000000003</v>
          </cell>
          <cell r="H1043">
            <v>0</v>
          </cell>
        </row>
        <row r="1044">
          <cell r="C1044">
            <v>0</v>
          </cell>
          <cell r="D1044">
            <v>0</v>
          </cell>
          <cell r="G1044">
            <v>0</v>
          </cell>
          <cell r="H1044">
            <v>0</v>
          </cell>
        </row>
        <row r="1045">
          <cell r="C1045">
            <v>0</v>
          </cell>
          <cell r="D1045">
            <v>0</v>
          </cell>
          <cell r="G1045">
            <v>0</v>
          </cell>
          <cell r="H1045">
            <v>0</v>
          </cell>
        </row>
        <row r="1046">
          <cell r="C1046">
            <v>0</v>
          </cell>
          <cell r="D1046">
            <v>0</v>
          </cell>
          <cell r="G1046">
            <v>0</v>
          </cell>
          <cell r="H1046">
            <v>0</v>
          </cell>
        </row>
        <row r="1047">
          <cell r="C1047">
            <v>0</v>
          </cell>
          <cell r="D1047">
            <v>0</v>
          </cell>
          <cell r="G1047">
            <v>0</v>
          </cell>
          <cell r="H1047">
            <v>0</v>
          </cell>
        </row>
        <row r="1048">
          <cell r="C1048">
            <v>0</v>
          </cell>
          <cell r="D1048">
            <v>0</v>
          </cell>
          <cell r="G1048">
            <v>0</v>
          </cell>
          <cell r="H1048">
            <v>0</v>
          </cell>
        </row>
        <row r="1049">
          <cell r="C1049">
            <v>12945</v>
          </cell>
          <cell r="D1049">
            <v>55552</v>
          </cell>
          <cell r="G1049">
            <v>9055.577</v>
          </cell>
          <cell r="H1049">
            <v>0</v>
          </cell>
        </row>
        <row r="1050">
          <cell r="C1050">
            <v>0</v>
          </cell>
          <cell r="D1050">
            <v>0</v>
          </cell>
          <cell r="G1050">
            <v>0</v>
          </cell>
          <cell r="H1050">
            <v>0</v>
          </cell>
        </row>
        <row r="1051">
          <cell r="C1051">
            <v>0</v>
          </cell>
          <cell r="D1051">
            <v>0</v>
          </cell>
          <cell r="G1051">
            <v>0</v>
          </cell>
          <cell r="H1051">
            <v>0</v>
          </cell>
        </row>
        <row r="1052">
          <cell r="C1052">
            <v>0</v>
          </cell>
          <cell r="D1052">
            <v>0</v>
          </cell>
          <cell r="G1052">
            <v>0</v>
          </cell>
          <cell r="H1052">
            <v>0</v>
          </cell>
        </row>
        <row r="1053">
          <cell r="C1053">
            <v>0</v>
          </cell>
          <cell r="D1053">
            <v>0</v>
          </cell>
          <cell r="G1053">
            <v>0</v>
          </cell>
          <cell r="H1053">
            <v>0</v>
          </cell>
        </row>
        <row r="1054">
          <cell r="C1054">
            <v>0</v>
          </cell>
          <cell r="D1054">
            <v>0</v>
          </cell>
          <cell r="G1054">
            <v>0</v>
          </cell>
          <cell r="H1054">
            <v>0</v>
          </cell>
        </row>
        <row r="1055">
          <cell r="C1055">
            <v>0</v>
          </cell>
          <cell r="D1055">
            <v>161</v>
          </cell>
          <cell r="G1055">
            <v>25.438</v>
          </cell>
          <cell r="H1055">
            <v>0</v>
          </cell>
        </row>
        <row r="1056">
          <cell r="C1056">
            <v>12945</v>
          </cell>
          <cell r="D1056">
            <v>55391</v>
          </cell>
          <cell r="G1056">
            <v>9898.16</v>
          </cell>
          <cell r="H1056">
            <v>0</v>
          </cell>
        </row>
        <row r="1057">
          <cell r="C1057">
            <v>0</v>
          </cell>
          <cell r="D1057">
            <v>0</v>
          </cell>
          <cell r="G1057">
            <v>0</v>
          </cell>
          <cell r="H1057">
            <v>0</v>
          </cell>
        </row>
        <row r="1058">
          <cell r="C1058">
            <v>0</v>
          </cell>
          <cell r="D1058">
            <v>0</v>
          </cell>
          <cell r="G1058">
            <v>0</v>
          </cell>
          <cell r="H1058">
            <v>0</v>
          </cell>
        </row>
        <row r="1059">
          <cell r="C1059">
            <v>0</v>
          </cell>
          <cell r="D1059">
            <v>0</v>
          </cell>
          <cell r="G1059">
            <v>0</v>
          </cell>
          <cell r="H1059">
            <v>0</v>
          </cell>
        </row>
        <row r="1060">
          <cell r="C1060">
            <v>0</v>
          </cell>
          <cell r="D1060">
            <v>0</v>
          </cell>
          <cell r="G1060">
            <v>0</v>
          </cell>
          <cell r="H1060">
            <v>0</v>
          </cell>
        </row>
        <row r="1061">
          <cell r="C1061">
            <v>0</v>
          </cell>
          <cell r="D1061">
            <v>0</v>
          </cell>
          <cell r="G1061">
            <v>0</v>
          </cell>
          <cell r="H1061">
            <v>0</v>
          </cell>
        </row>
        <row r="1062">
          <cell r="C1062">
            <v>0</v>
          </cell>
          <cell r="D1062">
            <v>0</v>
          </cell>
          <cell r="G1062">
            <v>0</v>
          </cell>
          <cell r="H1062">
            <v>0</v>
          </cell>
        </row>
        <row r="1063">
          <cell r="C1063">
            <v>0</v>
          </cell>
          <cell r="D1063">
            <v>0</v>
          </cell>
          <cell r="G1063">
            <v>0</v>
          </cell>
          <cell r="H1063">
            <v>0</v>
          </cell>
        </row>
        <row r="1064">
          <cell r="C1064">
            <v>0</v>
          </cell>
          <cell r="D1064">
            <v>0</v>
          </cell>
          <cell r="G1064">
            <v>0</v>
          </cell>
          <cell r="H1064">
            <v>0</v>
          </cell>
        </row>
        <row r="1065">
          <cell r="C1065">
            <v>0</v>
          </cell>
          <cell r="D1065">
            <v>0</v>
          </cell>
          <cell r="G1065">
            <v>0</v>
          </cell>
          <cell r="H1065">
            <v>0</v>
          </cell>
        </row>
        <row r="1066">
          <cell r="C1066">
            <v>0</v>
          </cell>
          <cell r="D1066">
            <v>0</v>
          </cell>
          <cell r="G1066">
            <v>0</v>
          </cell>
          <cell r="H1066">
            <v>0</v>
          </cell>
        </row>
        <row r="1067">
          <cell r="C1067">
            <v>0</v>
          </cell>
          <cell r="D1067">
            <v>0</v>
          </cell>
          <cell r="G1067">
            <v>0</v>
          </cell>
          <cell r="H1067">
            <v>0</v>
          </cell>
        </row>
        <row r="1068">
          <cell r="C1068">
            <v>0</v>
          </cell>
          <cell r="D1068">
            <v>0</v>
          </cell>
          <cell r="G1068">
            <v>0</v>
          </cell>
          <cell r="H1068">
            <v>0</v>
          </cell>
        </row>
        <row r="1069">
          <cell r="C1069">
            <v>0</v>
          </cell>
          <cell r="D1069">
            <v>0</v>
          </cell>
          <cell r="G1069">
            <v>0</v>
          </cell>
          <cell r="H1069">
            <v>0</v>
          </cell>
        </row>
        <row r="1070">
          <cell r="C1070">
            <v>0</v>
          </cell>
          <cell r="D1070">
            <v>0</v>
          </cell>
          <cell r="G1070">
            <v>0</v>
          </cell>
          <cell r="H1070">
            <v>0</v>
          </cell>
        </row>
        <row r="1071">
          <cell r="C1071">
            <v>0</v>
          </cell>
          <cell r="D1071">
            <v>0</v>
          </cell>
          <cell r="G1071">
            <v>0</v>
          </cell>
          <cell r="H1071">
            <v>0</v>
          </cell>
        </row>
        <row r="1072">
          <cell r="C1072">
            <v>0</v>
          </cell>
          <cell r="D1072">
            <v>0</v>
          </cell>
          <cell r="G1072">
            <v>0</v>
          </cell>
          <cell r="H1072">
            <v>0</v>
          </cell>
        </row>
        <row r="1073">
          <cell r="C1073">
            <v>0</v>
          </cell>
          <cell r="D1073">
            <v>0</v>
          </cell>
          <cell r="G1073">
            <v>0</v>
          </cell>
          <cell r="H1073">
            <v>0</v>
          </cell>
        </row>
        <row r="1074">
          <cell r="C1074">
            <v>0</v>
          </cell>
          <cell r="D1074">
            <v>0</v>
          </cell>
          <cell r="G1074">
            <v>0</v>
          </cell>
          <cell r="H1074">
            <v>0</v>
          </cell>
        </row>
        <row r="1075">
          <cell r="C1075">
            <v>0</v>
          </cell>
          <cell r="D1075">
            <v>0</v>
          </cell>
          <cell r="G1075">
            <v>0</v>
          </cell>
          <cell r="H1075">
            <v>0</v>
          </cell>
        </row>
        <row r="1076">
          <cell r="C1076">
            <v>0</v>
          </cell>
          <cell r="D1076">
            <v>0</v>
          </cell>
          <cell r="G1076">
            <v>0</v>
          </cell>
          <cell r="H1076">
            <v>0</v>
          </cell>
        </row>
        <row r="1077">
          <cell r="C1077">
            <v>0</v>
          </cell>
          <cell r="D1077">
            <v>0</v>
          </cell>
          <cell r="G1077">
            <v>0</v>
          </cell>
          <cell r="H1077">
            <v>0</v>
          </cell>
        </row>
        <row r="1078">
          <cell r="C1078">
            <v>0</v>
          </cell>
          <cell r="D1078">
            <v>0</v>
          </cell>
          <cell r="G1078">
            <v>0</v>
          </cell>
          <cell r="H1078">
            <v>0</v>
          </cell>
        </row>
        <row r="1079">
          <cell r="C1079">
            <v>0</v>
          </cell>
          <cell r="D1079">
            <v>0</v>
          </cell>
          <cell r="G1079">
            <v>0</v>
          </cell>
          <cell r="H1079">
            <v>0</v>
          </cell>
        </row>
        <row r="1080">
          <cell r="C1080">
            <v>0</v>
          </cell>
          <cell r="D1080">
            <v>0</v>
          </cell>
          <cell r="G1080">
            <v>0</v>
          </cell>
          <cell r="H1080">
            <v>0</v>
          </cell>
        </row>
        <row r="1081">
          <cell r="C1081">
            <v>0</v>
          </cell>
          <cell r="D1081">
            <v>0</v>
          </cell>
          <cell r="G1081">
            <v>0</v>
          </cell>
          <cell r="H1081">
            <v>0</v>
          </cell>
        </row>
        <row r="1082">
          <cell r="C1082">
            <v>0</v>
          </cell>
          <cell r="D1082">
            <v>0</v>
          </cell>
          <cell r="G1082">
            <v>0</v>
          </cell>
          <cell r="H1082">
            <v>0</v>
          </cell>
        </row>
        <row r="1083">
          <cell r="C1083">
            <v>0</v>
          </cell>
          <cell r="D1083">
            <v>0</v>
          </cell>
          <cell r="G1083">
            <v>0</v>
          </cell>
          <cell r="H1083">
            <v>0</v>
          </cell>
        </row>
        <row r="1084">
          <cell r="C1084">
            <v>0</v>
          </cell>
          <cell r="D1084">
            <v>0</v>
          </cell>
          <cell r="G1084">
            <v>0</v>
          </cell>
          <cell r="H1084">
            <v>0</v>
          </cell>
        </row>
        <row r="1085">
          <cell r="C1085">
            <v>0</v>
          </cell>
          <cell r="D1085">
            <v>0</v>
          </cell>
          <cell r="G1085">
            <v>0</v>
          </cell>
          <cell r="H1085">
            <v>0</v>
          </cell>
        </row>
        <row r="1086">
          <cell r="C1086">
            <v>0</v>
          </cell>
          <cell r="D1086">
            <v>0</v>
          </cell>
          <cell r="G1086">
            <v>0</v>
          </cell>
          <cell r="H1086">
            <v>0</v>
          </cell>
        </row>
        <row r="1087">
          <cell r="C1087">
            <v>0</v>
          </cell>
          <cell r="D1087">
            <v>0</v>
          </cell>
          <cell r="G1087">
            <v>0</v>
          </cell>
          <cell r="H1087">
            <v>0</v>
          </cell>
        </row>
        <row r="1088">
          <cell r="C1088">
            <v>0</v>
          </cell>
          <cell r="D1088">
            <v>0</v>
          </cell>
          <cell r="G1088">
            <v>0</v>
          </cell>
          <cell r="H1088">
            <v>0</v>
          </cell>
        </row>
        <row r="1089">
          <cell r="C1089">
            <v>0</v>
          </cell>
          <cell r="D1089">
            <v>0</v>
          </cell>
          <cell r="G1089">
            <v>0</v>
          </cell>
          <cell r="H1089">
            <v>0</v>
          </cell>
        </row>
        <row r="1090">
          <cell r="C1090">
            <v>0</v>
          </cell>
          <cell r="D1090">
            <v>0</v>
          </cell>
          <cell r="G1090">
            <v>0</v>
          </cell>
          <cell r="H1090">
            <v>0</v>
          </cell>
        </row>
        <row r="1091">
          <cell r="C1091">
            <v>0</v>
          </cell>
          <cell r="D1091">
            <v>0</v>
          </cell>
          <cell r="G1091">
            <v>0</v>
          </cell>
          <cell r="H1091">
            <v>0</v>
          </cell>
        </row>
        <row r="1092">
          <cell r="C1092">
            <v>0</v>
          </cell>
          <cell r="D1092">
            <v>0</v>
          </cell>
          <cell r="G1092">
            <v>0</v>
          </cell>
          <cell r="H1092">
            <v>0</v>
          </cell>
        </row>
        <row r="1093">
          <cell r="C1093">
            <v>0</v>
          </cell>
          <cell r="D1093">
            <v>0</v>
          </cell>
          <cell r="G1093">
            <v>0</v>
          </cell>
          <cell r="H1093">
            <v>0</v>
          </cell>
        </row>
        <row r="1094">
          <cell r="C1094">
            <v>0</v>
          </cell>
          <cell r="D1094">
            <v>0</v>
          </cell>
          <cell r="G1094">
            <v>0</v>
          </cell>
          <cell r="H1094">
            <v>0</v>
          </cell>
        </row>
        <row r="1095">
          <cell r="C1095">
            <v>0</v>
          </cell>
          <cell r="D1095">
            <v>0</v>
          </cell>
          <cell r="G1095">
            <v>0</v>
          </cell>
          <cell r="H1095">
            <v>0</v>
          </cell>
        </row>
        <row r="1096">
          <cell r="C1096">
            <v>0</v>
          </cell>
          <cell r="D1096">
            <v>0</v>
          </cell>
          <cell r="G1096">
            <v>0</v>
          </cell>
          <cell r="H1096">
            <v>0</v>
          </cell>
        </row>
        <row r="1097">
          <cell r="C1097">
            <v>0</v>
          </cell>
          <cell r="D1097">
            <v>0</v>
          </cell>
          <cell r="G1097">
            <v>0</v>
          </cell>
          <cell r="H1097">
            <v>0</v>
          </cell>
        </row>
        <row r="1098">
          <cell r="C1098">
            <v>0</v>
          </cell>
          <cell r="D1098">
            <v>0</v>
          </cell>
          <cell r="G1098">
            <v>0</v>
          </cell>
          <cell r="H1098">
            <v>0</v>
          </cell>
        </row>
        <row r="1099">
          <cell r="C1099">
            <v>0</v>
          </cell>
          <cell r="D1099">
            <v>0</v>
          </cell>
          <cell r="G1099">
            <v>0</v>
          </cell>
          <cell r="H1099">
            <v>0</v>
          </cell>
        </row>
        <row r="1100">
          <cell r="C1100">
            <v>0</v>
          </cell>
          <cell r="D1100">
            <v>0</v>
          </cell>
          <cell r="G1100">
            <v>0</v>
          </cell>
          <cell r="H1100">
            <v>0</v>
          </cell>
        </row>
        <row r="1101">
          <cell r="C1101">
            <v>0</v>
          </cell>
          <cell r="D1101">
            <v>0</v>
          </cell>
          <cell r="G1101">
            <v>0</v>
          </cell>
          <cell r="H1101">
            <v>0</v>
          </cell>
        </row>
        <row r="1102">
          <cell r="C1102">
            <v>0</v>
          </cell>
          <cell r="D1102">
            <v>0</v>
          </cell>
          <cell r="G1102">
            <v>0</v>
          </cell>
          <cell r="H1102">
            <v>0</v>
          </cell>
        </row>
        <row r="1103">
          <cell r="C1103">
            <v>0</v>
          </cell>
          <cell r="D1103">
            <v>0</v>
          </cell>
          <cell r="G1103">
            <v>0</v>
          </cell>
          <cell r="H1103">
            <v>0</v>
          </cell>
        </row>
        <row r="1104">
          <cell r="C1104">
            <v>345</v>
          </cell>
          <cell r="D1104">
            <v>345</v>
          </cell>
          <cell r="G1104">
            <v>132.48000000000002</v>
          </cell>
          <cell r="H1104">
            <v>0</v>
          </cell>
        </row>
        <row r="1105">
          <cell r="C1105">
            <v>345</v>
          </cell>
          <cell r="D1105">
            <v>345</v>
          </cell>
          <cell r="G1105">
            <v>133.51500000000001</v>
          </cell>
          <cell r="H1105">
            <v>0</v>
          </cell>
        </row>
        <row r="1106">
          <cell r="C1106">
            <v>345</v>
          </cell>
          <cell r="D1106">
            <v>345</v>
          </cell>
          <cell r="G1106">
            <v>134.55</v>
          </cell>
          <cell r="H1106">
            <v>0</v>
          </cell>
        </row>
        <row r="1107">
          <cell r="C1107">
            <v>0</v>
          </cell>
          <cell r="D1107">
            <v>0</v>
          </cell>
          <cell r="G1107">
            <v>0</v>
          </cell>
          <cell r="H1107">
            <v>0</v>
          </cell>
        </row>
        <row r="1108">
          <cell r="C1108">
            <v>0</v>
          </cell>
          <cell r="D1108">
            <v>0</v>
          </cell>
          <cell r="G1108">
            <v>0</v>
          </cell>
          <cell r="H1108">
            <v>0</v>
          </cell>
        </row>
        <row r="1109">
          <cell r="C1109">
            <v>0</v>
          </cell>
          <cell r="D1109">
            <v>0</v>
          </cell>
          <cell r="G1109">
            <v>0</v>
          </cell>
          <cell r="H1109">
            <v>0</v>
          </cell>
        </row>
        <row r="1110">
          <cell r="C1110">
            <v>0</v>
          </cell>
          <cell r="D1110">
            <v>0</v>
          </cell>
          <cell r="G1110">
            <v>0</v>
          </cell>
          <cell r="H1110">
            <v>0</v>
          </cell>
        </row>
        <row r="1111">
          <cell r="C1111">
            <v>0</v>
          </cell>
          <cell r="D1111">
            <v>0</v>
          </cell>
          <cell r="G1111">
            <v>0</v>
          </cell>
          <cell r="H1111">
            <v>0</v>
          </cell>
        </row>
        <row r="1112">
          <cell r="C1112">
            <v>0</v>
          </cell>
          <cell r="D1112">
            <v>0</v>
          </cell>
          <cell r="G1112">
            <v>0</v>
          </cell>
          <cell r="H1112">
            <v>0</v>
          </cell>
        </row>
        <row r="1113">
          <cell r="C1113">
            <v>0</v>
          </cell>
          <cell r="D1113">
            <v>0</v>
          </cell>
          <cell r="G1113">
            <v>0</v>
          </cell>
          <cell r="H1113">
            <v>0</v>
          </cell>
        </row>
        <row r="1114">
          <cell r="C1114">
            <v>0</v>
          </cell>
          <cell r="D1114">
            <v>0</v>
          </cell>
          <cell r="G1114">
            <v>0</v>
          </cell>
          <cell r="H1114">
            <v>0</v>
          </cell>
        </row>
        <row r="1115">
          <cell r="C1115">
            <v>0</v>
          </cell>
          <cell r="D1115">
            <v>0</v>
          </cell>
          <cell r="G1115">
            <v>0</v>
          </cell>
          <cell r="H1115">
            <v>0</v>
          </cell>
        </row>
        <row r="1116">
          <cell r="C1116">
            <v>44911</v>
          </cell>
          <cell r="D1116">
            <v>296738</v>
          </cell>
          <cell r="G1116">
            <v>89374.18000000002</v>
          </cell>
          <cell r="H1116">
            <v>0</v>
          </cell>
        </row>
        <row r="1117">
          <cell r="C1117">
            <v>0</v>
          </cell>
          <cell r="D1117">
            <v>0</v>
          </cell>
          <cell r="G1117">
            <v>0</v>
          </cell>
          <cell r="H1117">
            <v>0</v>
          </cell>
        </row>
        <row r="1118">
          <cell r="C1118">
            <v>0</v>
          </cell>
          <cell r="D1118">
            <v>0</v>
          </cell>
          <cell r="G1118">
            <v>0</v>
          </cell>
          <cell r="H1118">
            <v>0</v>
          </cell>
        </row>
        <row r="1119">
          <cell r="C1119">
            <v>0</v>
          </cell>
          <cell r="D1119">
            <v>0</v>
          </cell>
          <cell r="G1119">
            <v>0</v>
          </cell>
          <cell r="H1119">
            <v>0</v>
          </cell>
        </row>
        <row r="1120">
          <cell r="C1120">
            <v>0</v>
          </cell>
          <cell r="D1120">
            <v>0</v>
          </cell>
          <cell r="G1120">
            <v>0</v>
          </cell>
          <cell r="H1120">
            <v>0</v>
          </cell>
        </row>
        <row r="1121">
          <cell r="C1121">
            <v>0</v>
          </cell>
          <cell r="D1121">
            <v>0</v>
          </cell>
          <cell r="G1121">
            <v>0</v>
          </cell>
          <cell r="H1121">
            <v>0</v>
          </cell>
        </row>
        <row r="1122">
          <cell r="C1122">
            <v>0</v>
          </cell>
          <cell r="D1122">
            <v>0</v>
          </cell>
          <cell r="G1122">
            <v>0</v>
          </cell>
          <cell r="H1122">
            <v>0</v>
          </cell>
        </row>
        <row r="1123">
          <cell r="C1123">
            <v>0</v>
          </cell>
          <cell r="D1123">
            <v>0</v>
          </cell>
          <cell r="G1123">
            <v>0</v>
          </cell>
          <cell r="H1123">
            <v>0</v>
          </cell>
        </row>
        <row r="1124">
          <cell r="C1124">
            <v>0</v>
          </cell>
          <cell r="D1124">
            <v>0</v>
          </cell>
          <cell r="G1124">
            <v>0</v>
          </cell>
          <cell r="H1124">
            <v>0</v>
          </cell>
        </row>
        <row r="1125">
          <cell r="C1125">
            <v>0</v>
          </cell>
          <cell r="D1125">
            <v>0</v>
          </cell>
          <cell r="G1125">
            <v>0</v>
          </cell>
          <cell r="H1125">
            <v>0</v>
          </cell>
        </row>
        <row r="1126">
          <cell r="C1126">
            <v>0</v>
          </cell>
          <cell r="D1126">
            <v>0</v>
          </cell>
          <cell r="G1126">
            <v>0</v>
          </cell>
          <cell r="H1126">
            <v>0</v>
          </cell>
        </row>
        <row r="1127">
          <cell r="C1127">
            <v>0</v>
          </cell>
          <cell r="D1127">
            <v>0</v>
          </cell>
          <cell r="G1127">
            <v>0</v>
          </cell>
          <cell r="H1127">
            <v>0</v>
          </cell>
        </row>
        <row r="1128">
          <cell r="C1128">
            <v>1950</v>
          </cell>
          <cell r="D1128">
            <v>1950</v>
          </cell>
          <cell r="G1128">
            <v>889.1999999999999</v>
          </cell>
          <cell r="H1128">
            <v>0</v>
          </cell>
        </row>
        <row r="1129">
          <cell r="C1129">
            <v>0</v>
          </cell>
          <cell r="D1129">
            <v>0</v>
          </cell>
          <cell r="G1129">
            <v>0</v>
          </cell>
          <cell r="H1129">
            <v>0</v>
          </cell>
        </row>
        <row r="1130">
          <cell r="C1130">
            <v>42961</v>
          </cell>
          <cell r="D1130">
            <v>294788</v>
          </cell>
          <cell r="G1130">
            <v>97410.698</v>
          </cell>
          <cell r="H1130">
            <v>0</v>
          </cell>
        </row>
        <row r="1131">
          <cell r="C1131">
            <v>0</v>
          </cell>
          <cell r="D1131">
            <v>0</v>
          </cell>
          <cell r="G1131">
            <v>0</v>
          </cell>
          <cell r="H1131">
            <v>0</v>
          </cell>
        </row>
        <row r="1132">
          <cell r="C1132">
            <v>0</v>
          </cell>
          <cell r="D1132">
            <v>0</v>
          </cell>
          <cell r="G1132">
            <v>0</v>
          </cell>
          <cell r="H1132">
            <v>0</v>
          </cell>
        </row>
        <row r="1133">
          <cell r="C1133">
            <v>0</v>
          </cell>
          <cell r="D1133">
            <v>0</v>
          </cell>
          <cell r="G1133">
            <v>0</v>
          </cell>
          <cell r="H1133">
            <v>0</v>
          </cell>
        </row>
        <row r="1134">
          <cell r="C1134">
            <v>405084</v>
          </cell>
          <cell r="D1134">
            <v>432257</v>
          </cell>
          <cell r="G1134">
            <v>200596.484</v>
          </cell>
          <cell r="H1134">
            <v>0</v>
          </cell>
        </row>
        <row r="1135">
          <cell r="C1135">
            <v>0</v>
          </cell>
          <cell r="D1135">
            <v>0</v>
          </cell>
          <cell r="G1135">
            <v>0</v>
          </cell>
          <cell r="H1135">
            <v>0</v>
          </cell>
        </row>
        <row r="1136">
          <cell r="C1136">
            <v>0</v>
          </cell>
          <cell r="D1136">
            <v>0</v>
          </cell>
          <cell r="G1136">
            <v>0</v>
          </cell>
          <cell r="H1136">
            <v>0</v>
          </cell>
        </row>
        <row r="1137">
          <cell r="C1137">
            <v>405084</v>
          </cell>
          <cell r="D1137">
            <v>432257</v>
          </cell>
          <cell r="G1137">
            <v>204405.27800000002</v>
          </cell>
          <cell r="H1137">
            <v>0</v>
          </cell>
        </row>
        <row r="1138">
          <cell r="C1138">
            <v>10018573</v>
          </cell>
          <cell r="D1138">
            <v>10334833</v>
          </cell>
          <cell r="G1138">
            <v>4971494.718</v>
          </cell>
          <cell r="H1138">
            <v>0</v>
          </cell>
        </row>
        <row r="1139">
          <cell r="C1139">
            <v>621442</v>
          </cell>
          <cell r="D1139">
            <v>822379</v>
          </cell>
          <cell r="G1139">
            <v>369390.6</v>
          </cell>
          <cell r="H1139">
            <v>0</v>
          </cell>
        </row>
        <row r="1140">
          <cell r="C1140">
            <v>621442</v>
          </cell>
          <cell r="D1140">
            <v>714044</v>
          </cell>
          <cell r="G1140">
            <v>336122.92</v>
          </cell>
          <cell r="H1140">
            <v>0</v>
          </cell>
        </row>
        <row r="1141">
          <cell r="C1141">
            <v>405498</v>
          </cell>
          <cell r="D1141">
            <v>429337</v>
          </cell>
          <cell r="G1141">
            <v>208588.38</v>
          </cell>
          <cell r="H1141">
            <v>0</v>
          </cell>
        </row>
        <row r="1142">
          <cell r="C1142">
            <v>208112</v>
          </cell>
          <cell r="D1142">
            <v>235714</v>
          </cell>
          <cell r="G1142">
            <v>112803.64000000001</v>
          </cell>
          <cell r="H1142">
            <v>0</v>
          </cell>
        </row>
        <row r="1143">
          <cell r="C1143">
            <v>634</v>
          </cell>
          <cell r="D1143">
            <v>648</v>
          </cell>
          <cell r="G1143">
            <v>322.31</v>
          </cell>
          <cell r="H1143">
            <v>0</v>
          </cell>
        </row>
        <row r="1144">
          <cell r="C1144">
            <v>0</v>
          </cell>
          <cell r="D1144">
            <v>0</v>
          </cell>
          <cell r="G1144">
            <v>0</v>
          </cell>
          <cell r="H1144">
            <v>0</v>
          </cell>
        </row>
        <row r="1145">
          <cell r="C1145">
            <v>0</v>
          </cell>
          <cell r="D1145">
            <v>0</v>
          </cell>
          <cell r="G1145">
            <v>0</v>
          </cell>
          <cell r="H1145">
            <v>0</v>
          </cell>
        </row>
        <row r="1146">
          <cell r="C1146">
            <v>634</v>
          </cell>
          <cell r="D1146">
            <v>648</v>
          </cell>
          <cell r="G1146">
            <v>328.1</v>
          </cell>
          <cell r="H1146">
            <v>0</v>
          </cell>
        </row>
        <row r="1147">
          <cell r="C1147">
            <v>0</v>
          </cell>
          <cell r="D1147">
            <v>0</v>
          </cell>
          <cell r="G1147">
            <v>0</v>
          </cell>
          <cell r="H1147">
            <v>0</v>
          </cell>
        </row>
        <row r="1148">
          <cell r="C1148">
            <v>0</v>
          </cell>
          <cell r="D1148">
            <v>0</v>
          </cell>
          <cell r="G1148">
            <v>0</v>
          </cell>
          <cell r="H1148">
            <v>0</v>
          </cell>
        </row>
        <row r="1149">
          <cell r="C1149">
            <v>0</v>
          </cell>
          <cell r="D1149">
            <v>0</v>
          </cell>
          <cell r="G1149">
            <v>0</v>
          </cell>
          <cell r="H1149">
            <v>0</v>
          </cell>
        </row>
        <row r="1150">
          <cell r="C1150">
            <v>7198</v>
          </cell>
          <cell r="D1150">
            <v>48345</v>
          </cell>
          <cell r="G1150">
            <v>18076.512</v>
          </cell>
          <cell r="H1150">
            <v>0</v>
          </cell>
        </row>
        <row r="1151">
          <cell r="C1151">
            <v>0</v>
          </cell>
          <cell r="D1151">
            <v>108335</v>
          </cell>
          <cell r="G1151">
            <v>37917.25</v>
          </cell>
          <cell r="H1151">
            <v>0</v>
          </cell>
        </row>
        <row r="1152">
          <cell r="C1152">
            <v>0</v>
          </cell>
          <cell r="D1152">
            <v>0</v>
          </cell>
          <cell r="G1152">
            <v>0</v>
          </cell>
          <cell r="H1152">
            <v>0</v>
          </cell>
        </row>
        <row r="1153">
          <cell r="C1153">
            <v>0</v>
          </cell>
          <cell r="D1153">
            <v>0</v>
          </cell>
          <cell r="G1153">
            <v>0</v>
          </cell>
          <cell r="H1153">
            <v>0</v>
          </cell>
        </row>
        <row r="1154">
          <cell r="C1154">
            <v>0</v>
          </cell>
          <cell r="D1154">
            <v>0</v>
          </cell>
          <cell r="G1154">
            <v>0</v>
          </cell>
          <cell r="H1154">
            <v>0</v>
          </cell>
        </row>
        <row r="1155">
          <cell r="C1155">
            <v>0</v>
          </cell>
          <cell r="D1155">
            <v>0</v>
          </cell>
          <cell r="G1155">
            <v>0</v>
          </cell>
          <cell r="H1155">
            <v>0</v>
          </cell>
        </row>
        <row r="1156">
          <cell r="C1156">
            <v>0</v>
          </cell>
          <cell r="D1156">
            <v>0</v>
          </cell>
          <cell r="G1156">
            <v>0</v>
          </cell>
          <cell r="H1156">
            <v>0</v>
          </cell>
        </row>
        <row r="1157">
          <cell r="C1157">
            <v>0</v>
          </cell>
          <cell r="D1157">
            <v>0</v>
          </cell>
          <cell r="G1157">
            <v>0</v>
          </cell>
          <cell r="H1157">
            <v>0</v>
          </cell>
        </row>
        <row r="1158">
          <cell r="C1158">
            <v>0</v>
          </cell>
          <cell r="D1158">
            <v>0</v>
          </cell>
          <cell r="G1158">
            <v>0</v>
          </cell>
          <cell r="H1158">
            <v>0</v>
          </cell>
        </row>
        <row r="1159">
          <cell r="C1159">
            <v>0</v>
          </cell>
          <cell r="D1159">
            <v>0</v>
          </cell>
          <cell r="G1159">
            <v>0</v>
          </cell>
          <cell r="H1159">
            <v>0</v>
          </cell>
        </row>
        <row r="1160">
          <cell r="C1160">
            <v>0</v>
          </cell>
          <cell r="D1160">
            <v>0</v>
          </cell>
          <cell r="G1160">
            <v>0</v>
          </cell>
          <cell r="H1160">
            <v>0</v>
          </cell>
        </row>
        <row r="1161">
          <cell r="C1161">
            <v>0</v>
          </cell>
          <cell r="D1161">
            <v>0</v>
          </cell>
          <cell r="G1161">
            <v>0</v>
          </cell>
          <cell r="H1161">
            <v>0</v>
          </cell>
        </row>
        <row r="1162">
          <cell r="C1162">
            <v>0</v>
          </cell>
          <cell r="D1162">
            <v>0</v>
          </cell>
          <cell r="G1162">
            <v>0</v>
          </cell>
          <cell r="H1162">
            <v>0</v>
          </cell>
        </row>
        <row r="1163">
          <cell r="C1163">
            <v>0</v>
          </cell>
          <cell r="D1163">
            <v>0</v>
          </cell>
          <cell r="G1163">
            <v>0</v>
          </cell>
          <cell r="H1163">
            <v>0</v>
          </cell>
        </row>
        <row r="1164">
          <cell r="C1164">
            <v>0</v>
          </cell>
          <cell r="D1164">
            <v>0</v>
          </cell>
          <cell r="G1164">
            <v>0</v>
          </cell>
          <cell r="H1164">
            <v>0</v>
          </cell>
        </row>
        <row r="1165">
          <cell r="C1165">
            <v>0</v>
          </cell>
          <cell r="D1165">
            <v>0</v>
          </cell>
          <cell r="G1165">
            <v>0</v>
          </cell>
          <cell r="H1165">
            <v>0</v>
          </cell>
        </row>
        <row r="1166">
          <cell r="C1166">
            <v>0</v>
          </cell>
          <cell r="D1166">
            <v>0</v>
          </cell>
          <cell r="G1166">
            <v>0</v>
          </cell>
          <cell r="H1166">
            <v>0</v>
          </cell>
        </row>
        <row r="1167">
          <cell r="C1167">
            <v>0</v>
          </cell>
          <cell r="D1167">
            <v>0</v>
          </cell>
          <cell r="G1167">
            <v>0</v>
          </cell>
          <cell r="H1167">
            <v>0</v>
          </cell>
        </row>
        <row r="1168">
          <cell r="C1168">
            <v>0</v>
          </cell>
          <cell r="D1168">
            <v>0</v>
          </cell>
          <cell r="G1168">
            <v>0</v>
          </cell>
          <cell r="H1168">
            <v>0</v>
          </cell>
        </row>
        <row r="1169">
          <cell r="C1169">
            <v>0</v>
          </cell>
          <cell r="D1169">
            <v>0</v>
          </cell>
          <cell r="G1169">
            <v>0</v>
          </cell>
          <cell r="H1169">
            <v>0</v>
          </cell>
        </row>
        <row r="1170">
          <cell r="C1170">
            <v>0</v>
          </cell>
          <cell r="D1170">
            <v>0</v>
          </cell>
          <cell r="G1170">
            <v>0</v>
          </cell>
          <cell r="H1170">
            <v>0</v>
          </cell>
        </row>
        <row r="1171">
          <cell r="C1171">
            <v>0</v>
          </cell>
          <cell r="D1171">
            <v>0</v>
          </cell>
          <cell r="G1171">
            <v>0</v>
          </cell>
          <cell r="H1171">
            <v>0</v>
          </cell>
        </row>
        <row r="1172">
          <cell r="C1172">
            <v>0</v>
          </cell>
          <cell r="D1172">
            <v>0</v>
          </cell>
          <cell r="G1172">
            <v>0</v>
          </cell>
          <cell r="H1172">
            <v>0</v>
          </cell>
        </row>
        <row r="1173">
          <cell r="C1173">
            <v>0</v>
          </cell>
          <cell r="D1173">
            <v>0</v>
          </cell>
          <cell r="G1173">
            <v>0</v>
          </cell>
          <cell r="H1173">
            <v>0</v>
          </cell>
        </row>
        <row r="1174">
          <cell r="C1174">
            <v>0</v>
          </cell>
          <cell r="D1174">
            <v>0</v>
          </cell>
          <cell r="G1174">
            <v>0</v>
          </cell>
          <cell r="H1174">
            <v>0</v>
          </cell>
        </row>
        <row r="1175">
          <cell r="C1175">
            <v>0</v>
          </cell>
          <cell r="D1175">
            <v>0</v>
          </cell>
          <cell r="G1175">
            <v>0</v>
          </cell>
          <cell r="H1175">
            <v>0</v>
          </cell>
        </row>
        <row r="1176">
          <cell r="C1176">
            <v>0</v>
          </cell>
          <cell r="D1176">
            <v>0</v>
          </cell>
          <cell r="G1176">
            <v>0</v>
          </cell>
          <cell r="H1176">
            <v>0</v>
          </cell>
        </row>
        <row r="1177">
          <cell r="C1177">
            <v>0</v>
          </cell>
          <cell r="D1177">
            <v>0</v>
          </cell>
          <cell r="G1177">
            <v>0</v>
          </cell>
          <cell r="H1177">
            <v>0</v>
          </cell>
        </row>
        <row r="1178">
          <cell r="C1178">
            <v>0</v>
          </cell>
          <cell r="D1178">
            <v>0</v>
          </cell>
          <cell r="G1178">
            <v>0</v>
          </cell>
          <cell r="H1178">
            <v>0</v>
          </cell>
        </row>
        <row r="1179">
          <cell r="C1179">
            <v>0</v>
          </cell>
          <cell r="D1179">
            <v>0</v>
          </cell>
          <cell r="G1179">
            <v>0</v>
          </cell>
          <cell r="H1179">
            <v>0</v>
          </cell>
        </row>
        <row r="1180">
          <cell r="C1180">
            <v>0</v>
          </cell>
          <cell r="D1180">
            <v>0</v>
          </cell>
          <cell r="G1180">
            <v>0</v>
          </cell>
          <cell r="H1180">
            <v>0</v>
          </cell>
        </row>
        <row r="1181">
          <cell r="C1181">
            <v>0</v>
          </cell>
          <cell r="D1181">
            <v>0</v>
          </cell>
          <cell r="G1181">
            <v>0</v>
          </cell>
          <cell r="H1181">
            <v>0</v>
          </cell>
        </row>
        <row r="1182">
          <cell r="C1182">
            <v>0</v>
          </cell>
          <cell r="D1182">
            <v>0</v>
          </cell>
          <cell r="G1182">
            <v>0</v>
          </cell>
          <cell r="H1182">
            <v>0</v>
          </cell>
        </row>
        <row r="1183">
          <cell r="C1183">
            <v>0</v>
          </cell>
          <cell r="D1183">
            <v>0</v>
          </cell>
          <cell r="G1183">
            <v>0</v>
          </cell>
          <cell r="H1183">
            <v>0</v>
          </cell>
        </row>
        <row r="1184">
          <cell r="C1184">
            <v>0</v>
          </cell>
          <cell r="D1184">
            <v>0</v>
          </cell>
          <cell r="G1184">
            <v>0</v>
          </cell>
          <cell r="H1184">
            <v>0</v>
          </cell>
        </row>
        <row r="1185">
          <cell r="C1185">
            <v>0</v>
          </cell>
          <cell r="D1185">
            <v>0</v>
          </cell>
          <cell r="G1185">
            <v>0</v>
          </cell>
          <cell r="H1185">
            <v>0</v>
          </cell>
        </row>
        <row r="1186">
          <cell r="C1186">
            <v>0</v>
          </cell>
          <cell r="D1186">
            <v>0</v>
          </cell>
          <cell r="G1186">
            <v>0</v>
          </cell>
          <cell r="H1186">
            <v>0</v>
          </cell>
        </row>
        <row r="1187">
          <cell r="C1187">
            <v>0</v>
          </cell>
          <cell r="D1187">
            <v>0</v>
          </cell>
          <cell r="G1187">
            <v>0</v>
          </cell>
          <cell r="H1187">
            <v>0</v>
          </cell>
        </row>
        <row r="1188">
          <cell r="C1188">
            <v>0</v>
          </cell>
          <cell r="D1188">
            <v>0</v>
          </cell>
          <cell r="G1188">
            <v>0</v>
          </cell>
          <cell r="H1188">
            <v>0</v>
          </cell>
        </row>
        <row r="1189">
          <cell r="C1189">
            <v>0</v>
          </cell>
          <cell r="D1189">
            <v>0</v>
          </cell>
          <cell r="G1189">
            <v>0</v>
          </cell>
          <cell r="H1189">
            <v>0</v>
          </cell>
        </row>
        <row r="1190">
          <cell r="C1190">
            <v>0</v>
          </cell>
          <cell r="D1190">
            <v>0</v>
          </cell>
          <cell r="G1190">
            <v>0</v>
          </cell>
          <cell r="H1190">
            <v>0</v>
          </cell>
        </row>
        <row r="1191">
          <cell r="C1191">
            <v>0</v>
          </cell>
          <cell r="D1191">
            <v>0</v>
          </cell>
          <cell r="G1191">
            <v>0</v>
          </cell>
          <cell r="H1191">
            <v>0</v>
          </cell>
        </row>
        <row r="1192">
          <cell r="C1192">
            <v>0</v>
          </cell>
          <cell r="D1192">
            <v>0</v>
          </cell>
          <cell r="G1192">
            <v>0</v>
          </cell>
          <cell r="H1192">
            <v>0</v>
          </cell>
        </row>
        <row r="1193">
          <cell r="C1193">
            <v>0</v>
          </cell>
          <cell r="D1193">
            <v>0</v>
          </cell>
          <cell r="G1193">
            <v>0</v>
          </cell>
          <cell r="H1193">
            <v>0</v>
          </cell>
        </row>
        <row r="1194">
          <cell r="C1194">
            <v>0</v>
          </cell>
          <cell r="D1194">
            <v>0</v>
          </cell>
          <cell r="G1194">
            <v>0</v>
          </cell>
          <cell r="H1194">
            <v>0</v>
          </cell>
        </row>
        <row r="1195">
          <cell r="C1195">
            <v>0</v>
          </cell>
          <cell r="D1195">
            <v>0</v>
          </cell>
          <cell r="G1195">
            <v>0</v>
          </cell>
          <cell r="H1195">
            <v>0</v>
          </cell>
        </row>
        <row r="1196">
          <cell r="C1196">
            <v>0</v>
          </cell>
          <cell r="D1196">
            <v>0</v>
          </cell>
          <cell r="G1196">
            <v>0</v>
          </cell>
          <cell r="H1196">
            <v>0</v>
          </cell>
        </row>
        <row r="1197">
          <cell r="C1197">
            <v>0</v>
          </cell>
          <cell r="D1197">
            <v>0</v>
          </cell>
          <cell r="G1197">
            <v>0</v>
          </cell>
          <cell r="H1197">
            <v>0</v>
          </cell>
        </row>
        <row r="1198">
          <cell r="C1198">
            <v>0</v>
          </cell>
          <cell r="D1198">
            <v>0</v>
          </cell>
          <cell r="G1198">
            <v>0</v>
          </cell>
          <cell r="H1198">
            <v>0</v>
          </cell>
        </row>
        <row r="1199">
          <cell r="C1199">
            <v>9397131</v>
          </cell>
          <cell r="D1199">
            <v>9512454</v>
          </cell>
          <cell r="G1199">
            <v>6338114.697000001</v>
          </cell>
          <cell r="H1199">
            <v>0</v>
          </cell>
        </row>
        <row r="1200">
          <cell r="C1200">
            <v>9555594</v>
          </cell>
          <cell r="D1200">
            <v>9550248</v>
          </cell>
          <cell r="G1200">
            <v>6418964.16</v>
          </cell>
          <cell r="H1200">
            <v>0</v>
          </cell>
        </row>
        <row r="1201">
          <cell r="C1201">
            <v>9555594</v>
          </cell>
          <cell r="D1201">
            <v>9550248</v>
          </cell>
          <cell r="G1201">
            <v>6447620.25</v>
          </cell>
          <cell r="H1201">
            <v>0</v>
          </cell>
        </row>
        <row r="1202">
          <cell r="C1202">
            <v>9555594</v>
          </cell>
          <cell r="D1202">
            <v>9550248</v>
          </cell>
          <cell r="G1202">
            <v>6476276.34</v>
          </cell>
          <cell r="H1202">
            <v>0</v>
          </cell>
        </row>
        <row r="1203">
          <cell r="C1203">
            <v>0</v>
          </cell>
          <cell r="D1203">
            <v>0</v>
          </cell>
          <cell r="G1203">
            <v>0</v>
          </cell>
          <cell r="H1203">
            <v>0</v>
          </cell>
        </row>
        <row r="1204">
          <cell r="C1204">
            <v>0</v>
          </cell>
          <cell r="D1204">
            <v>0</v>
          </cell>
          <cell r="G1204">
            <v>0</v>
          </cell>
          <cell r="H1204">
            <v>0</v>
          </cell>
        </row>
        <row r="1205">
          <cell r="C1205">
            <v>0</v>
          </cell>
          <cell r="D1205">
            <v>0</v>
          </cell>
          <cell r="G1205">
            <v>0</v>
          </cell>
          <cell r="H1205">
            <v>0</v>
          </cell>
        </row>
        <row r="1206">
          <cell r="C1206">
            <v>0</v>
          </cell>
          <cell r="D1206">
            <v>0</v>
          </cell>
          <cell r="G1206">
            <v>0</v>
          </cell>
          <cell r="H1206">
            <v>0</v>
          </cell>
        </row>
        <row r="1207">
          <cell r="C1207">
            <v>0</v>
          </cell>
          <cell r="D1207">
            <v>0</v>
          </cell>
          <cell r="G1207">
            <v>0</v>
          </cell>
          <cell r="H1207">
            <v>0</v>
          </cell>
        </row>
        <row r="1208">
          <cell r="C1208">
            <v>0</v>
          </cell>
          <cell r="D1208">
            <v>0</v>
          </cell>
          <cell r="G1208">
            <v>0</v>
          </cell>
          <cell r="H1208">
            <v>0</v>
          </cell>
        </row>
        <row r="1209">
          <cell r="C1209">
            <v>0</v>
          </cell>
          <cell r="D1209">
            <v>0</v>
          </cell>
          <cell r="G1209">
            <v>0</v>
          </cell>
          <cell r="H1209">
            <v>0</v>
          </cell>
        </row>
        <row r="1210">
          <cell r="C1210">
            <v>0</v>
          </cell>
          <cell r="D1210">
            <v>0</v>
          </cell>
          <cell r="G1210">
            <v>0</v>
          </cell>
          <cell r="H1210">
            <v>0</v>
          </cell>
        </row>
        <row r="1211">
          <cell r="C1211">
            <v>0</v>
          </cell>
          <cell r="D1211">
            <v>0</v>
          </cell>
          <cell r="G1211">
            <v>0</v>
          </cell>
          <cell r="H1211">
            <v>0</v>
          </cell>
        </row>
        <row r="1212">
          <cell r="C1212">
            <v>161613</v>
          </cell>
          <cell r="D1212">
            <v>40944</v>
          </cell>
          <cell r="G1212">
            <v>57466.236</v>
          </cell>
          <cell r="H1212">
            <v>0</v>
          </cell>
        </row>
        <row r="1213">
          <cell r="C1213">
            <v>161613</v>
          </cell>
          <cell r="D1213">
            <v>40944</v>
          </cell>
          <cell r="G1213">
            <v>57709.736999999994</v>
          </cell>
          <cell r="H1213">
            <v>0</v>
          </cell>
        </row>
        <row r="1214">
          <cell r="C1214">
            <v>0</v>
          </cell>
          <cell r="D1214">
            <v>0</v>
          </cell>
          <cell r="G1214">
            <v>0</v>
          </cell>
          <cell r="H1214">
            <v>0</v>
          </cell>
        </row>
        <row r="1215">
          <cell r="C1215">
            <v>0</v>
          </cell>
          <cell r="D1215">
            <v>0</v>
          </cell>
          <cell r="G1215">
            <v>0</v>
          </cell>
          <cell r="H1215">
            <v>0</v>
          </cell>
        </row>
        <row r="1216">
          <cell r="C1216">
            <v>3150</v>
          </cell>
          <cell r="D1216">
            <v>3150</v>
          </cell>
          <cell r="G1216">
            <v>2268</v>
          </cell>
          <cell r="H1216">
            <v>0</v>
          </cell>
        </row>
        <row r="1217">
          <cell r="C1217">
            <v>0</v>
          </cell>
          <cell r="D1217">
            <v>0</v>
          </cell>
          <cell r="G1217">
            <v>0</v>
          </cell>
          <cell r="H1217">
            <v>0</v>
          </cell>
        </row>
        <row r="1218">
          <cell r="C1218">
            <v>0</v>
          </cell>
          <cell r="D1218">
            <v>0</v>
          </cell>
          <cell r="G1218">
            <v>0</v>
          </cell>
          <cell r="H1218">
            <v>0</v>
          </cell>
        </row>
        <row r="1219">
          <cell r="C1219">
            <v>0</v>
          </cell>
          <cell r="D1219">
            <v>0</v>
          </cell>
          <cell r="G1219">
            <v>0</v>
          </cell>
          <cell r="H1219">
            <v>0</v>
          </cell>
        </row>
        <row r="1220">
          <cell r="C1220">
            <v>0</v>
          </cell>
          <cell r="D1220">
            <v>0</v>
          </cell>
          <cell r="G1220">
            <v>0</v>
          </cell>
          <cell r="H1220">
            <v>0</v>
          </cell>
        </row>
        <row r="1221">
          <cell r="C1221">
            <v>0</v>
          </cell>
          <cell r="D1221">
            <v>0</v>
          </cell>
          <cell r="G1221">
            <v>0</v>
          </cell>
          <cell r="H1221">
            <v>0</v>
          </cell>
        </row>
        <row r="1222">
          <cell r="C1222">
            <v>0</v>
          </cell>
          <cell r="D1222">
            <v>0</v>
          </cell>
          <cell r="G1222">
            <v>0</v>
          </cell>
          <cell r="H1222">
            <v>0</v>
          </cell>
        </row>
        <row r="1223">
          <cell r="C1223">
            <v>0</v>
          </cell>
          <cell r="D1223">
            <v>0</v>
          </cell>
          <cell r="G1223">
            <v>0</v>
          </cell>
          <cell r="H1223">
            <v>0</v>
          </cell>
        </row>
        <row r="1224">
          <cell r="C1224">
            <v>44911</v>
          </cell>
          <cell r="D1224">
            <v>296738</v>
          </cell>
          <cell r="G1224">
            <v>158319.97600000002</v>
          </cell>
          <cell r="H1224">
            <v>0</v>
          </cell>
        </row>
        <row r="1225">
          <cell r="C1225">
            <v>0</v>
          </cell>
          <cell r="D1225">
            <v>0</v>
          </cell>
          <cell r="G1225">
            <v>0</v>
          </cell>
          <cell r="H1225">
            <v>0</v>
          </cell>
        </row>
        <row r="1226">
          <cell r="G1226">
            <v>0</v>
          </cell>
          <cell r="H1226">
            <v>0</v>
          </cell>
        </row>
        <row r="1227">
          <cell r="G1227">
            <v>0</v>
          </cell>
          <cell r="H1227">
            <v>0</v>
          </cell>
        </row>
        <row r="1228">
          <cell r="G1228">
            <v>30737.196000000004</v>
          </cell>
          <cell r="H1228">
            <v>0</v>
          </cell>
        </row>
        <row r="1229">
          <cell r="G1229">
            <v>0</v>
          </cell>
          <cell r="H1229">
            <v>0</v>
          </cell>
        </row>
        <row r="1230">
          <cell r="G1230">
            <v>0</v>
          </cell>
          <cell r="H1230">
            <v>0</v>
          </cell>
        </row>
        <row r="1231">
          <cell r="G1231">
            <v>446.76000000000005</v>
          </cell>
          <cell r="H1231">
            <v>0</v>
          </cell>
        </row>
        <row r="1232">
          <cell r="G1232">
            <v>0</v>
          </cell>
          <cell r="H1232">
            <v>0</v>
          </cell>
        </row>
        <row r="1233">
          <cell r="G1233">
            <v>0</v>
          </cell>
          <cell r="H1233">
            <v>0</v>
          </cell>
        </row>
        <row r="1234">
          <cell r="G1234">
            <v>0</v>
          </cell>
          <cell r="H1234">
            <v>0</v>
          </cell>
        </row>
        <row r="1235">
          <cell r="G1235">
            <v>0</v>
          </cell>
          <cell r="H1235">
            <v>0</v>
          </cell>
        </row>
        <row r="1236">
          <cell r="G1236">
            <v>0</v>
          </cell>
          <cell r="H1236">
            <v>0</v>
          </cell>
        </row>
        <row r="1237">
          <cell r="G1237">
            <v>0</v>
          </cell>
          <cell r="H1237">
            <v>0</v>
          </cell>
        </row>
        <row r="1238">
          <cell r="G1238">
            <v>0</v>
          </cell>
          <cell r="H1238">
            <v>0</v>
          </cell>
        </row>
        <row r="1239">
          <cell r="G1239">
            <v>0</v>
          </cell>
          <cell r="H1239">
            <v>0</v>
          </cell>
        </row>
        <row r="1240">
          <cell r="G1240">
            <v>0</v>
          </cell>
          <cell r="H1240">
            <v>0</v>
          </cell>
        </row>
        <row r="1241">
          <cell r="G1241">
            <v>0</v>
          </cell>
          <cell r="H1241">
            <v>0</v>
          </cell>
        </row>
        <row r="1242">
          <cell r="G1242">
            <v>0</v>
          </cell>
          <cell r="H1242">
            <v>0</v>
          </cell>
        </row>
        <row r="1243">
          <cell r="G1243">
            <v>0</v>
          </cell>
          <cell r="H1243">
            <v>0</v>
          </cell>
        </row>
        <row r="1244">
          <cell r="G1244">
            <v>0</v>
          </cell>
          <cell r="H1244">
            <v>0</v>
          </cell>
        </row>
        <row r="1245">
          <cell r="G1245">
            <v>0</v>
          </cell>
          <cell r="H1245">
            <v>0</v>
          </cell>
        </row>
        <row r="1246">
          <cell r="G1246">
            <v>0</v>
          </cell>
          <cell r="H1246">
            <v>0</v>
          </cell>
        </row>
        <row r="1247">
          <cell r="G1247">
            <v>0</v>
          </cell>
          <cell r="H1247">
            <v>0</v>
          </cell>
        </row>
        <row r="1248">
          <cell r="G1248">
            <v>0</v>
          </cell>
          <cell r="H1248">
            <v>0</v>
          </cell>
        </row>
        <row r="1249">
          <cell r="G1249">
            <v>0</v>
          </cell>
          <cell r="H1249">
            <v>0</v>
          </cell>
        </row>
        <row r="1250">
          <cell r="G1250">
            <v>173315.13800000004</v>
          </cell>
          <cell r="H1250">
            <v>0</v>
          </cell>
        </row>
        <row r="1251">
          <cell r="G1251">
            <v>192856.125</v>
          </cell>
          <cell r="H1251">
            <v>0</v>
          </cell>
        </row>
        <row r="1252">
          <cell r="G1252">
            <v>372112.58400000003</v>
          </cell>
          <cell r="H1252">
            <v>0</v>
          </cell>
        </row>
        <row r="1253">
          <cell r="G1253">
            <v>60017.590000000004</v>
          </cell>
          <cell r="H1253">
            <v>0</v>
          </cell>
        </row>
        <row r="1254">
          <cell r="G1254">
            <v>0</v>
          </cell>
          <cell r="H1254">
            <v>0</v>
          </cell>
        </row>
        <row r="1255">
          <cell r="G1255">
            <v>0</v>
          </cell>
          <cell r="H1255">
            <v>0</v>
          </cell>
        </row>
        <row r="1256">
          <cell r="G1256">
            <v>0</v>
          </cell>
          <cell r="H1256">
            <v>0</v>
          </cell>
        </row>
        <row r="1257">
          <cell r="G1257">
            <v>0</v>
          </cell>
          <cell r="H1257">
            <v>0</v>
          </cell>
        </row>
        <row r="1258">
          <cell r="G1258">
            <v>0</v>
          </cell>
          <cell r="H1258">
            <v>0</v>
          </cell>
        </row>
        <row r="1259">
          <cell r="G1259">
            <v>0</v>
          </cell>
          <cell r="H1259">
            <v>0</v>
          </cell>
        </row>
        <row r="1260">
          <cell r="G1260">
            <v>0</v>
          </cell>
          <cell r="H1260">
            <v>0</v>
          </cell>
        </row>
        <row r="1261">
          <cell r="G1261">
            <v>0</v>
          </cell>
          <cell r="H1261">
            <v>0</v>
          </cell>
        </row>
        <row r="1262">
          <cell r="G1262">
            <v>29619.875999999997</v>
          </cell>
          <cell r="H1262">
            <v>0</v>
          </cell>
        </row>
        <row r="1263">
          <cell r="G1263">
            <v>0</v>
          </cell>
          <cell r="H1263">
            <v>0</v>
          </cell>
        </row>
        <row r="1264">
          <cell r="G1264">
            <v>0</v>
          </cell>
          <cell r="H1264">
            <v>0</v>
          </cell>
        </row>
        <row r="1265">
          <cell r="G1265">
            <v>0</v>
          </cell>
          <cell r="H1265">
            <v>0</v>
          </cell>
        </row>
        <row r="1266">
          <cell r="G1266">
            <v>93.38</v>
          </cell>
          <cell r="H1266">
            <v>0</v>
          </cell>
        </row>
        <row r="1267">
          <cell r="G1267">
            <v>0</v>
          </cell>
          <cell r="H1267">
            <v>0</v>
          </cell>
        </row>
        <row r="1268">
          <cell r="G1268">
            <v>0</v>
          </cell>
          <cell r="H1268">
            <v>0</v>
          </cell>
        </row>
        <row r="1269">
          <cell r="G1269">
            <v>0</v>
          </cell>
          <cell r="H1269">
            <v>0</v>
          </cell>
        </row>
        <row r="1270">
          <cell r="G1270">
            <v>0</v>
          </cell>
          <cell r="H1270">
            <v>0</v>
          </cell>
        </row>
        <row r="1271">
          <cell r="G1271">
            <v>0</v>
          </cell>
          <cell r="H1271">
            <v>0</v>
          </cell>
        </row>
        <row r="1272">
          <cell r="G1272">
            <v>0</v>
          </cell>
          <cell r="H1272">
            <v>0</v>
          </cell>
        </row>
        <row r="1273">
          <cell r="G1273">
            <v>0</v>
          </cell>
          <cell r="H1273">
            <v>0</v>
          </cell>
        </row>
        <row r="1274">
          <cell r="G1274">
            <v>0</v>
          </cell>
          <cell r="H1274">
            <v>0</v>
          </cell>
        </row>
        <row r="1275">
          <cell r="G1275">
            <v>0</v>
          </cell>
          <cell r="H1275">
            <v>0</v>
          </cell>
        </row>
        <row r="1276">
          <cell r="G1276">
            <v>0</v>
          </cell>
          <cell r="H1276">
            <v>0</v>
          </cell>
        </row>
        <row r="1277">
          <cell r="G1277">
            <v>0</v>
          </cell>
          <cell r="H1277">
            <v>0</v>
          </cell>
        </row>
        <row r="1278">
          <cell r="G1278">
            <v>0</v>
          </cell>
          <cell r="H1278">
            <v>0</v>
          </cell>
        </row>
        <row r="1279">
          <cell r="G1279">
            <v>0</v>
          </cell>
          <cell r="H1279">
            <v>0</v>
          </cell>
        </row>
        <row r="1280">
          <cell r="G1280">
            <v>0</v>
          </cell>
          <cell r="H1280">
            <v>0</v>
          </cell>
        </row>
        <row r="1281">
          <cell r="G1281">
            <v>0</v>
          </cell>
          <cell r="H1281">
            <v>0</v>
          </cell>
        </row>
        <row r="1282">
          <cell r="G1282">
            <v>0</v>
          </cell>
          <cell r="H1282">
            <v>0</v>
          </cell>
        </row>
        <row r="1283">
          <cell r="G1283">
            <v>0</v>
          </cell>
          <cell r="H1283">
            <v>0</v>
          </cell>
        </row>
        <row r="1284">
          <cell r="G1284">
            <v>0</v>
          </cell>
          <cell r="H1284">
            <v>0</v>
          </cell>
        </row>
        <row r="1285">
          <cell r="G1285">
            <v>0</v>
          </cell>
          <cell r="H1285">
            <v>0</v>
          </cell>
        </row>
        <row r="1286">
          <cell r="G1286">
            <v>0</v>
          </cell>
          <cell r="H1286">
            <v>0</v>
          </cell>
        </row>
        <row r="1287">
          <cell r="C1287">
            <v>0</v>
          </cell>
          <cell r="D1287">
            <v>0</v>
          </cell>
          <cell r="G1287">
            <v>0</v>
          </cell>
          <cell r="H1287">
            <v>0</v>
          </cell>
        </row>
        <row r="1288">
          <cell r="C1288">
            <v>0</v>
          </cell>
          <cell r="D1288">
            <v>0</v>
          </cell>
          <cell r="G1288">
            <v>0</v>
          </cell>
          <cell r="H1288">
            <v>0</v>
          </cell>
        </row>
        <row r="1289">
          <cell r="C1289">
            <v>0</v>
          </cell>
          <cell r="D1289">
            <v>0</v>
          </cell>
          <cell r="G1289">
            <v>0</v>
          </cell>
          <cell r="H1289">
            <v>0</v>
          </cell>
        </row>
        <row r="1290">
          <cell r="C1290">
            <v>0</v>
          </cell>
          <cell r="D1290">
            <v>0</v>
          </cell>
          <cell r="G1290">
            <v>0</v>
          </cell>
          <cell r="H1290">
            <v>0</v>
          </cell>
        </row>
        <row r="1291">
          <cell r="C1291">
            <v>0</v>
          </cell>
          <cell r="D1291">
            <v>0</v>
          </cell>
          <cell r="G1291">
            <v>0</v>
          </cell>
          <cell r="H1291">
            <v>0</v>
          </cell>
        </row>
        <row r="1292">
          <cell r="C1292">
            <v>0</v>
          </cell>
          <cell r="D1292">
            <v>0</v>
          </cell>
          <cell r="G1292">
            <v>0</v>
          </cell>
          <cell r="H1292">
            <v>0</v>
          </cell>
        </row>
        <row r="1293">
          <cell r="C1293">
            <v>0</v>
          </cell>
          <cell r="D1293">
            <v>0</v>
          </cell>
          <cell r="G1293">
            <v>0</v>
          </cell>
          <cell r="H1293">
            <v>0</v>
          </cell>
        </row>
        <row r="1294">
          <cell r="C1294">
            <v>0</v>
          </cell>
          <cell r="D1294">
            <v>0</v>
          </cell>
          <cell r="G1294">
            <v>0</v>
          </cell>
          <cell r="H1294">
            <v>0</v>
          </cell>
        </row>
        <row r="1295">
          <cell r="C1295">
            <v>0</v>
          </cell>
          <cell r="D1295">
            <v>0</v>
          </cell>
          <cell r="G1295">
            <v>0</v>
          </cell>
          <cell r="H1295">
            <v>0</v>
          </cell>
        </row>
        <row r="1296">
          <cell r="C1296">
            <v>0</v>
          </cell>
          <cell r="D1296">
            <v>0</v>
          </cell>
          <cell r="G1296">
            <v>0</v>
          </cell>
          <cell r="H1296">
            <v>0</v>
          </cell>
        </row>
        <row r="1297">
          <cell r="C1297">
            <v>0</v>
          </cell>
          <cell r="D1297">
            <v>0</v>
          </cell>
          <cell r="G1297">
            <v>0</v>
          </cell>
          <cell r="H1297">
            <v>0</v>
          </cell>
        </row>
        <row r="1298">
          <cell r="C1298">
            <v>0</v>
          </cell>
          <cell r="D1298">
            <v>0</v>
          </cell>
          <cell r="G1298">
            <v>0</v>
          </cell>
          <cell r="H1298">
            <v>0</v>
          </cell>
        </row>
        <row r="1299">
          <cell r="C1299">
            <v>0</v>
          </cell>
          <cell r="D1299">
            <v>0</v>
          </cell>
          <cell r="G1299">
            <v>0</v>
          </cell>
          <cell r="H1299">
            <v>0</v>
          </cell>
        </row>
        <row r="1300">
          <cell r="C1300">
            <v>0</v>
          </cell>
          <cell r="D1300">
            <v>0</v>
          </cell>
          <cell r="G1300">
            <v>0</v>
          </cell>
          <cell r="H1300">
            <v>0</v>
          </cell>
        </row>
        <row r="1301">
          <cell r="C1301">
            <v>0</v>
          </cell>
          <cell r="D1301">
            <v>0</v>
          </cell>
          <cell r="G1301">
            <v>0</v>
          </cell>
          <cell r="H1301">
            <v>0</v>
          </cell>
        </row>
        <row r="1302">
          <cell r="C1302">
            <v>0</v>
          </cell>
          <cell r="D1302">
            <v>0</v>
          </cell>
          <cell r="G1302">
            <v>0</v>
          </cell>
          <cell r="H1302">
            <v>0</v>
          </cell>
        </row>
        <row r="1303">
          <cell r="C1303">
            <v>0</v>
          </cell>
          <cell r="D1303">
            <v>0</v>
          </cell>
          <cell r="G1303">
            <v>0</v>
          </cell>
          <cell r="H1303">
            <v>0</v>
          </cell>
        </row>
        <row r="1304">
          <cell r="C1304">
            <v>0</v>
          </cell>
          <cell r="D1304">
            <v>0</v>
          </cell>
          <cell r="G1304">
            <v>0</v>
          </cell>
          <cell r="H1304">
            <v>0</v>
          </cell>
        </row>
        <row r="1305">
          <cell r="C1305">
            <v>0</v>
          </cell>
          <cell r="D1305">
            <v>0</v>
          </cell>
          <cell r="G1305">
            <v>0</v>
          </cell>
          <cell r="H1305">
            <v>0</v>
          </cell>
        </row>
        <row r="1306">
          <cell r="C1306">
            <v>0</v>
          </cell>
          <cell r="D1306">
            <v>0</v>
          </cell>
          <cell r="G1306">
            <v>0</v>
          </cell>
          <cell r="H1306">
            <v>0</v>
          </cell>
        </row>
        <row r="1307">
          <cell r="C1307">
            <v>0</v>
          </cell>
          <cell r="D1307">
            <v>0</v>
          </cell>
          <cell r="G1307">
            <v>0</v>
          </cell>
          <cell r="H1307">
            <v>0</v>
          </cell>
        </row>
        <row r="1308">
          <cell r="C1308">
            <v>0</v>
          </cell>
          <cell r="D1308">
            <v>0</v>
          </cell>
          <cell r="G1308">
            <v>0</v>
          </cell>
          <cell r="H1308">
            <v>0</v>
          </cell>
        </row>
        <row r="1309">
          <cell r="C1309">
            <v>0</v>
          </cell>
          <cell r="D1309">
            <v>0</v>
          </cell>
          <cell r="G1309">
            <v>0</v>
          </cell>
          <cell r="H1309">
            <v>0</v>
          </cell>
        </row>
        <row r="1310">
          <cell r="C1310">
            <v>0</v>
          </cell>
          <cell r="D1310">
            <v>0</v>
          </cell>
          <cell r="G1310">
            <v>0</v>
          </cell>
          <cell r="H1310">
            <v>0</v>
          </cell>
        </row>
        <row r="1311">
          <cell r="C1311">
            <v>0</v>
          </cell>
          <cell r="D1311">
            <v>0</v>
          </cell>
          <cell r="G1311">
            <v>0</v>
          </cell>
          <cell r="H1311">
            <v>0</v>
          </cell>
        </row>
        <row r="1312">
          <cell r="C1312">
            <v>0</v>
          </cell>
          <cell r="D1312">
            <v>0</v>
          </cell>
          <cell r="G1312">
            <v>0</v>
          </cell>
          <cell r="H1312">
            <v>0</v>
          </cell>
        </row>
        <row r="1313">
          <cell r="C1313">
            <v>0</v>
          </cell>
          <cell r="D1313">
            <v>0</v>
          </cell>
          <cell r="G1313">
            <v>0</v>
          </cell>
          <cell r="H1313">
            <v>0</v>
          </cell>
        </row>
        <row r="1314">
          <cell r="C1314">
            <v>0</v>
          </cell>
          <cell r="D1314">
            <v>0</v>
          </cell>
          <cell r="G1314">
            <v>0</v>
          </cell>
          <cell r="H1314">
            <v>0</v>
          </cell>
        </row>
        <row r="1315">
          <cell r="C1315">
            <v>0</v>
          </cell>
          <cell r="D1315">
            <v>0</v>
          </cell>
          <cell r="G1315">
            <v>0</v>
          </cell>
          <cell r="H1315">
            <v>0</v>
          </cell>
        </row>
        <row r="1316">
          <cell r="C1316">
            <v>0</v>
          </cell>
          <cell r="D1316">
            <v>0</v>
          </cell>
          <cell r="G1316">
            <v>0</v>
          </cell>
          <cell r="H1316">
            <v>0</v>
          </cell>
        </row>
        <row r="1317">
          <cell r="C1317">
            <v>0</v>
          </cell>
          <cell r="D1317">
            <v>0</v>
          </cell>
          <cell r="G1317">
            <v>0</v>
          </cell>
          <cell r="H1317">
            <v>0</v>
          </cell>
        </row>
        <row r="1318">
          <cell r="C1318">
            <v>0</v>
          </cell>
          <cell r="D1318">
            <v>0</v>
          </cell>
          <cell r="G1318">
            <v>0</v>
          </cell>
          <cell r="H1318">
            <v>0</v>
          </cell>
        </row>
        <row r="1319">
          <cell r="C1319">
            <v>0</v>
          </cell>
          <cell r="D1319">
            <v>0</v>
          </cell>
          <cell r="G1319">
            <v>0</v>
          </cell>
          <cell r="H1319">
            <v>0</v>
          </cell>
        </row>
        <row r="1320">
          <cell r="C1320">
            <v>0</v>
          </cell>
          <cell r="D1320">
            <v>0</v>
          </cell>
          <cell r="G1320">
            <v>0</v>
          </cell>
          <cell r="H1320">
            <v>0</v>
          </cell>
        </row>
        <row r="1321">
          <cell r="C1321">
            <v>0</v>
          </cell>
          <cell r="D1321">
            <v>0</v>
          </cell>
          <cell r="G1321">
            <v>0</v>
          </cell>
          <cell r="H1321">
            <v>0</v>
          </cell>
        </row>
        <row r="1322">
          <cell r="C1322">
            <v>0</v>
          </cell>
          <cell r="D1322">
            <v>0</v>
          </cell>
          <cell r="G1322">
            <v>0</v>
          </cell>
          <cell r="H1322">
            <v>0</v>
          </cell>
        </row>
        <row r="1323">
          <cell r="C1323">
            <v>0</v>
          </cell>
          <cell r="D1323">
            <v>0</v>
          </cell>
          <cell r="G1323">
            <v>0</v>
          </cell>
          <cell r="H1323">
            <v>0</v>
          </cell>
        </row>
        <row r="1324">
          <cell r="C1324">
            <v>0</v>
          </cell>
          <cell r="D1324">
            <v>0</v>
          </cell>
          <cell r="G1324">
            <v>0</v>
          </cell>
          <cell r="H1324">
            <v>0</v>
          </cell>
        </row>
        <row r="1325">
          <cell r="C1325">
            <v>0</v>
          </cell>
          <cell r="D1325">
            <v>0</v>
          </cell>
          <cell r="G1325">
            <v>0</v>
          </cell>
          <cell r="H1325">
            <v>0</v>
          </cell>
        </row>
        <row r="1326">
          <cell r="C1326">
            <v>0</v>
          </cell>
          <cell r="D1326">
            <v>0</v>
          </cell>
          <cell r="G1326">
            <v>0</v>
          </cell>
          <cell r="H1326">
            <v>0</v>
          </cell>
        </row>
        <row r="1327">
          <cell r="C1327">
            <v>0</v>
          </cell>
          <cell r="D1327">
            <v>0</v>
          </cell>
          <cell r="G1327">
            <v>0</v>
          </cell>
          <cell r="H1327">
            <v>0</v>
          </cell>
        </row>
        <row r="1328">
          <cell r="C1328">
            <v>0</v>
          </cell>
          <cell r="D1328">
            <v>0</v>
          </cell>
          <cell r="G1328">
            <v>0</v>
          </cell>
          <cell r="H1328">
            <v>0</v>
          </cell>
        </row>
        <row r="1329">
          <cell r="C1329">
            <v>0</v>
          </cell>
          <cell r="D1329">
            <v>0</v>
          </cell>
          <cell r="G1329">
            <v>0</v>
          </cell>
          <cell r="H1329">
            <v>0</v>
          </cell>
        </row>
        <row r="1330">
          <cell r="C1330">
            <v>0</v>
          </cell>
          <cell r="D1330">
            <v>0</v>
          </cell>
          <cell r="G1330">
            <v>0</v>
          </cell>
          <cell r="H1330">
            <v>0</v>
          </cell>
        </row>
        <row r="1331">
          <cell r="C1331">
            <v>0</v>
          </cell>
          <cell r="D1331">
            <v>0</v>
          </cell>
          <cell r="G1331">
            <v>0</v>
          </cell>
          <cell r="H1331">
            <v>0</v>
          </cell>
        </row>
        <row r="1332">
          <cell r="C1332">
            <v>0</v>
          </cell>
          <cell r="D1332">
            <v>0</v>
          </cell>
          <cell r="G1332">
            <v>0</v>
          </cell>
          <cell r="H1332">
            <v>0</v>
          </cell>
        </row>
        <row r="1333">
          <cell r="C1333">
            <v>0</v>
          </cell>
          <cell r="D1333">
            <v>0</v>
          </cell>
          <cell r="G1333">
            <v>0</v>
          </cell>
          <cell r="H1333">
            <v>0</v>
          </cell>
        </row>
        <row r="1334">
          <cell r="C1334">
            <v>0</v>
          </cell>
          <cell r="D1334">
            <v>0</v>
          </cell>
          <cell r="G1334">
            <v>0</v>
          </cell>
          <cell r="H1334">
            <v>0</v>
          </cell>
        </row>
        <row r="1335">
          <cell r="C1335">
            <v>0</v>
          </cell>
          <cell r="D1335">
            <v>0</v>
          </cell>
          <cell r="G1335">
            <v>0</v>
          </cell>
          <cell r="H1335">
            <v>0</v>
          </cell>
        </row>
        <row r="1336">
          <cell r="C1336">
            <v>0</v>
          </cell>
          <cell r="D1336">
            <v>0</v>
          </cell>
          <cell r="G1336">
            <v>0</v>
          </cell>
          <cell r="H1336">
            <v>0</v>
          </cell>
        </row>
        <row r="1337">
          <cell r="C1337">
            <v>0</v>
          </cell>
          <cell r="D1337">
            <v>0</v>
          </cell>
          <cell r="G1337">
            <v>0</v>
          </cell>
          <cell r="H1337">
            <v>0</v>
          </cell>
        </row>
        <row r="1338">
          <cell r="C1338">
            <v>0</v>
          </cell>
          <cell r="D1338">
            <v>0</v>
          </cell>
          <cell r="G1338">
            <v>0</v>
          </cell>
          <cell r="H1338">
            <v>0</v>
          </cell>
        </row>
        <row r="1339">
          <cell r="C1339">
            <v>0</v>
          </cell>
          <cell r="D1339">
            <v>0</v>
          </cell>
          <cell r="G1339">
            <v>0</v>
          </cell>
          <cell r="H1339">
            <v>0</v>
          </cell>
        </row>
        <row r="1340">
          <cell r="C1340">
            <v>0</v>
          </cell>
          <cell r="D1340">
            <v>0</v>
          </cell>
          <cell r="G1340">
            <v>0</v>
          </cell>
          <cell r="H1340">
            <v>0</v>
          </cell>
        </row>
        <row r="1341">
          <cell r="C1341">
            <v>0</v>
          </cell>
          <cell r="D1341">
            <v>0</v>
          </cell>
          <cell r="G1341">
            <v>0</v>
          </cell>
          <cell r="H1341">
            <v>0</v>
          </cell>
        </row>
        <row r="1342">
          <cell r="C1342">
            <v>0</v>
          </cell>
          <cell r="D1342">
            <v>0</v>
          </cell>
          <cell r="G1342">
            <v>0</v>
          </cell>
          <cell r="H1342">
            <v>0</v>
          </cell>
        </row>
        <row r="1343">
          <cell r="C1343">
            <v>0</v>
          </cell>
          <cell r="D1343">
            <v>0</v>
          </cell>
          <cell r="G1343">
            <v>0</v>
          </cell>
          <cell r="H1343">
            <v>0</v>
          </cell>
        </row>
        <row r="1344">
          <cell r="C1344">
            <v>0</v>
          </cell>
          <cell r="D1344">
            <v>0</v>
          </cell>
          <cell r="G1344">
            <v>0</v>
          </cell>
          <cell r="H1344">
            <v>0</v>
          </cell>
        </row>
        <row r="1345">
          <cell r="C1345">
            <v>0</v>
          </cell>
          <cell r="D1345">
            <v>0</v>
          </cell>
          <cell r="G1345">
            <v>0</v>
          </cell>
          <cell r="H1345">
            <v>0</v>
          </cell>
        </row>
        <row r="1346">
          <cell r="C1346">
            <v>0</v>
          </cell>
          <cell r="D1346">
            <v>0</v>
          </cell>
          <cell r="G1346">
            <v>0</v>
          </cell>
          <cell r="H1346">
            <v>0</v>
          </cell>
        </row>
        <row r="1347">
          <cell r="C1347">
            <v>0</v>
          </cell>
          <cell r="D1347">
            <v>0</v>
          </cell>
          <cell r="G1347">
            <v>0</v>
          </cell>
          <cell r="H1347">
            <v>0</v>
          </cell>
        </row>
        <row r="1348">
          <cell r="C1348">
            <v>0</v>
          </cell>
          <cell r="D1348">
            <v>0</v>
          </cell>
          <cell r="G1348">
            <v>0</v>
          </cell>
          <cell r="H1348">
            <v>0</v>
          </cell>
        </row>
        <row r="1349">
          <cell r="C1349">
            <v>0</v>
          </cell>
          <cell r="D1349">
            <v>0</v>
          </cell>
          <cell r="G1349">
            <v>0</v>
          </cell>
          <cell r="H1349">
            <v>0</v>
          </cell>
        </row>
        <row r="1350">
          <cell r="C1350">
            <v>0</v>
          </cell>
          <cell r="D1350">
            <v>0</v>
          </cell>
          <cell r="G1350">
            <v>0</v>
          </cell>
          <cell r="H1350">
            <v>0</v>
          </cell>
        </row>
        <row r="1351">
          <cell r="C1351">
            <v>0</v>
          </cell>
          <cell r="D1351">
            <v>0</v>
          </cell>
          <cell r="G1351">
            <v>0</v>
          </cell>
          <cell r="H1351">
            <v>0</v>
          </cell>
        </row>
        <row r="1352">
          <cell r="C1352">
            <v>0</v>
          </cell>
          <cell r="D1352">
            <v>0</v>
          </cell>
          <cell r="G1352">
            <v>0</v>
          </cell>
          <cell r="H1352">
            <v>0</v>
          </cell>
        </row>
        <row r="1353">
          <cell r="C1353">
            <v>0</v>
          </cell>
          <cell r="D1353">
            <v>0</v>
          </cell>
          <cell r="G1353">
            <v>0</v>
          </cell>
          <cell r="H1353">
            <v>0</v>
          </cell>
        </row>
        <row r="1354">
          <cell r="C1354">
            <v>0</v>
          </cell>
          <cell r="D1354">
            <v>0</v>
          </cell>
          <cell r="G1354">
            <v>0</v>
          </cell>
          <cell r="H1354">
            <v>0</v>
          </cell>
        </row>
        <row r="1355">
          <cell r="C1355">
            <v>0</v>
          </cell>
          <cell r="D1355">
            <v>0</v>
          </cell>
          <cell r="G1355">
            <v>0</v>
          </cell>
          <cell r="H1355">
            <v>0</v>
          </cell>
        </row>
        <row r="1356">
          <cell r="C1356">
            <v>0</v>
          </cell>
          <cell r="D1356">
            <v>0</v>
          </cell>
          <cell r="G1356">
            <v>0</v>
          </cell>
          <cell r="H1356">
            <v>0</v>
          </cell>
        </row>
        <row r="1357">
          <cell r="C1357">
            <v>0</v>
          </cell>
          <cell r="D1357">
            <v>0</v>
          </cell>
          <cell r="G1357">
            <v>0</v>
          </cell>
          <cell r="H1357">
            <v>0</v>
          </cell>
        </row>
        <row r="1358">
          <cell r="C1358">
            <v>0</v>
          </cell>
          <cell r="D1358">
            <v>0</v>
          </cell>
          <cell r="G1358">
            <v>0</v>
          </cell>
          <cell r="H1358">
            <v>0</v>
          </cell>
        </row>
        <row r="1359">
          <cell r="C1359">
            <v>0</v>
          </cell>
          <cell r="D1359">
            <v>0</v>
          </cell>
          <cell r="G1359">
            <v>0</v>
          </cell>
          <cell r="H1359">
            <v>0</v>
          </cell>
        </row>
        <row r="1360">
          <cell r="C1360">
            <v>0</v>
          </cell>
          <cell r="D1360">
            <v>0</v>
          </cell>
          <cell r="G1360">
            <v>0</v>
          </cell>
          <cell r="H1360">
            <v>0</v>
          </cell>
        </row>
        <row r="1361">
          <cell r="C1361">
            <v>0</v>
          </cell>
          <cell r="D1361">
            <v>0</v>
          </cell>
          <cell r="G1361">
            <v>0</v>
          </cell>
          <cell r="H1361">
            <v>0</v>
          </cell>
        </row>
        <row r="1362">
          <cell r="C1362">
            <v>0</v>
          </cell>
          <cell r="D1362">
            <v>0</v>
          </cell>
          <cell r="G1362">
            <v>0</v>
          </cell>
          <cell r="H1362">
            <v>0</v>
          </cell>
        </row>
        <row r="1363">
          <cell r="C1363">
            <v>0</v>
          </cell>
          <cell r="D1363">
            <v>0</v>
          </cell>
          <cell r="G1363">
            <v>0</v>
          </cell>
          <cell r="H1363">
            <v>0</v>
          </cell>
        </row>
        <row r="1364">
          <cell r="C1364">
            <v>0</v>
          </cell>
          <cell r="D1364">
            <v>0</v>
          </cell>
          <cell r="G1364">
            <v>0</v>
          </cell>
          <cell r="H1364">
            <v>0</v>
          </cell>
        </row>
        <row r="1365">
          <cell r="C1365">
            <v>0</v>
          </cell>
          <cell r="D1365">
            <v>0</v>
          </cell>
          <cell r="G1365">
            <v>0</v>
          </cell>
          <cell r="H1365">
            <v>0</v>
          </cell>
        </row>
        <row r="1366">
          <cell r="C1366">
            <v>0</v>
          </cell>
          <cell r="D1366">
            <v>0</v>
          </cell>
          <cell r="G1366">
            <v>0</v>
          </cell>
          <cell r="H1366">
            <v>0</v>
          </cell>
        </row>
        <row r="1367">
          <cell r="C1367">
            <v>0</v>
          </cell>
          <cell r="D1367">
            <v>0</v>
          </cell>
          <cell r="G1367">
            <v>0</v>
          </cell>
          <cell r="H1367">
            <v>0</v>
          </cell>
        </row>
        <row r="1368">
          <cell r="C1368">
            <v>0</v>
          </cell>
          <cell r="D1368">
            <v>0</v>
          </cell>
          <cell r="G1368">
            <v>0</v>
          </cell>
          <cell r="H1368">
            <v>0</v>
          </cell>
        </row>
        <row r="1369">
          <cell r="C1369">
            <v>0</v>
          </cell>
          <cell r="D1369">
            <v>0</v>
          </cell>
          <cell r="G1369">
            <v>0</v>
          </cell>
          <cell r="H1369">
            <v>0</v>
          </cell>
        </row>
        <row r="1370">
          <cell r="C1370">
            <v>0</v>
          </cell>
          <cell r="D1370">
            <v>0</v>
          </cell>
          <cell r="G1370">
            <v>0</v>
          </cell>
          <cell r="H1370">
            <v>0</v>
          </cell>
        </row>
        <row r="1371">
          <cell r="C1371">
            <v>0</v>
          </cell>
          <cell r="D1371">
            <v>0</v>
          </cell>
          <cell r="G1371">
            <v>0</v>
          </cell>
          <cell r="H1371">
            <v>0</v>
          </cell>
        </row>
        <row r="1372">
          <cell r="C1372">
            <v>0</v>
          </cell>
          <cell r="D1372">
            <v>0</v>
          </cell>
          <cell r="G1372">
            <v>0</v>
          </cell>
          <cell r="H1372">
            <v>0</v>
          </cell>
        </row>
        <row r="1373">
          <cell r="C1373">
            <v>0</v>
          </cell>
          <cell r="D1373">
            <v>0</v>
          </cell>
          <cell r="G1373">
            <v>0</v>
          </cell>
          <cell r="H1373">
            <v>0</v>
          </cell>
        </row>
        <row r="1374">
          <cell r="C1374">
            <v>0</v>
          </cell>
          <cell r="D1374">
            <v>0</v>
          </cell>
          <cell r="G1374">
            <v>0</v>
          </cell>
          <cell r="H1374">
            <v>0</v>
          </cell>
        </row>
        <row r="1375">
          <cell r="C1375">
            <v>0</v>
          </cell>
          <cell r="D1375">
            <v>0</v>
          </cell>
          <cell r="G1375">
            <v>0</v>
          </cell>
          <cell r="H1375">
            <v>0</v>
          </cell>
        </row>
        <row r="1376">
          <cell r="C1376">
            <v>0</v>
          </cell>
          <cell r="D1376">
            <v>0</v>
          </cell>
          <cell r="G1376">
            <v>0</v>
          </cell>
          <cell r="H1376">
            <v>0</v>
          </cell>
        </row>
        <row r="1377">
          <cell r="C1377">
            <v>0</v>
          </cell>
          <cell r="D1377">
            <v>0</v>
          </cell>
          <cell r="G1377">
            <v>0</v>
          </cell>
          <cell r="H1377">
            <v>0</v>
          </cell>
        </row>
        <row r="1378">
          <cell r="C1378">
            <v>0</v>
          </cell>
          <cell r="D1378">
            <v>0</v>
          </cell>
          <cell r="G1378">
            <v>0</v>
          </cell>
          <cell r="H1378">
            <v>0</v>
          </cell>
        </row>
        <row r="1379">
          <cell r="C1379">
            <v>0</v>
          </cell>
          <cell r="D1379">
            <v>0</v>
          </cell>
          <cell r="G1379">
            <v>0</v>
          </cell>
          <cell r="H1379">
            <v>0</v>
          </cell>
        </row>
        <row r="1380">
          <cell r="C1380">
            <v>0</v>
          </cell>
          <cell r="D1380">
            <v>0</v>
          </cell>
          <cell r="G1380">
            <v>0</v>
          </cell>
          <cell r="H1380">
            <v>0</v>
          </cell>
        </row>
        <row r="1381">
          <cell r="C1381">
            <v>0</v>
          </cell>
          <cell r="D1381">
            <v>0</v>
          </cell>
          <cell r="G1381">
            <v>0</v>
          </cell>
          <cell r="H1381">
            <v>0</v>
          </cell>
        </row>
        <row r="1382">
          <cell r="C1382">
            <v>0</v>
          </cell>
          <cell r="D1382">
            <v>0</v>
          </cell>
          <cell r="G1382">
            <v>0</v>
          </cell>
          <cell r="H1382">
            <v>0</v>
          </cell>
        </row>
        <row r="1383">
          <cell r="C1383">
            <v>0</v>
          </cell>
          <cell r="D1383">
            <v>0</v>
          </cell>
          <cell r="G1383">
            <v>0</v>
          </cell>
          <cell r="H1383">
            <v>0</v>
          </cell>
        </row>
        <row r="1384">
          <cell r="C1384">
            <v>0</v>
          </cell>
          <cell r="D1384">
            <v>0</v>
          </cell>
          <cell r="G1384">
            <v>0</v>
          </cell>
          <cell r="H1384">
            <v>0</v>
          </cell>
        </row>
        <row r="1385">
          <cell r="C1385">
            <v>0</v>
          </cell>
          <cell r="D1385">
            <v>0</v>
          </cell>
          <cell r="G1385">
            <v>0</v>
          </cell>
          <cell r="H1385">
            <v>0</v>
          </cell>
        </row>
        <row r="1386">
          <cell r="C1386">
            <v>0</v>
          </cell>
          <cell r="D1386">
            <v>0</v>
          </cell>
          <cell r="G1386">
            <v>0</v>
          </cell>
          <cell r="H1386">
            <v>0</v>
          </cell>
        </row>
        <row r="1387">
          <cell r="C1387">
            <v>0</v>
          </cell>
          <cell r="D1387">
            <v>0</v>
          </cell>
          <cell r="G1387">
            <v>0</v>
          </cell>
          <cell r="H1387">
            <v>0</v>
          </cell>
        </row>
        <row r="1388">
          <cell r="C1388">
            <v>0</v>
          </cell>
          <cell r="D1388">
            <v>0</v>
          </cell>
          <cell r="G1388">
            <v>0</v>
          </cell>
          <cell r="H1388">
            <v>0</v>
          </cell>
        </row>
        <row r="1389">
          <cell r="C1389">
            <v>0</v>
          </cell>
          <cell r="D1389">
            <v>0</v>
          </cell>
          <cell r="G1389">
            <v>0</v>
          </cell>
          <cell r="H1389">
            <v>0</v>
          </cell>
        </row>
        <row r="1390">
          <cell r="C1390">
            <v>0</v>
          </cell>
          <cell r="D1390">
            <v>0</v>
          </cell>
          <cell r="G1390">
            <v>0</v>
          </cell>
          <cell r="H1390">
            <v>0</v>
          </cell>
        </row>
        <row r="1391">
          <cell r="C1391">
            <v>0</v>
          </cell>
          <cell r="D1391">
            <v>0</v>
          </cell>
          <cell r="G1391">
            <v>0</v>
          </cell>
          <cell r="H1391">
            <v>0</v>
          </cell>
        </row>
        <row r="1392">
          <cell r="C1392">
            <v>0</v>
          </cell>
          <cell r="D1392">
            <v>0</v>
          </cell>
          <cell r="G1392">
            <v>0</v>
          </cell>
          <cell r="H1392">
            <v>0</v>
          </cell>
        </row>
        <row r="1393">
          <cell r="C1393">
            <v>0</v>
          </cell>
          <cell r="D1393">
            <v>0</v>
          </cell>
          <cell r="G1393">
            <v>0</v>
          </cell>
          <cell r="H1393">
            <v>0</v>
          </cell>
        </row>
        <row r="1394">
          <cell r="C1394">
            <v>0</v>
          </cell>
          <cell r="D1394">
            <v>0</v>
          </cell>
          <cell r="G1394">
            <v>0</v>
          </cell>
          <cell r="H1394">
            <v>0</v>
          </cell>
        </row>
        <row r="1395">
          <cell r="C1395">
            <v>0</v>
          </cell>
          <cell r="D1395">
            <v>0</v>
          </cell>
          <cell r="G1395">
            <v>0</v>
          </cell>
          <cell r="H1395">
            <v>0</v>
          </cell>
        </row>
        <row r="1396">
          <cell r="C1396">
            <v>5693489</v>
          </cell>
          <cell r="D1396">
            <v>5827492</v>
          </cell>
          <cell r="G1396">
            <v>1908332.03</v>
          </cell>
          <cell r="H1396">
            <v>0</v>
          </cell>
        </row>
        <row r="1397">
          <cell r="C1397">
            <v>5693489</v>
          </cell>
          <cell r="D1397">
            <v>5827492</v>
          </cell>
          <cell r="G1397">
            <v>1925680.503</v>
          </cell>
          <cell r="H1397">
            <v>0</v>
          </cell>
        </row>
        <row r="1398">
          <cell r="C1398">
            <v>0</v>
          </cell>
          <cell r="D1398">
            <v>0</v>
          </cell>
          <cell r="G1398">
            <v>0</v>
          </cell>
          <cell r="H1398">
            <v>0</v>
          </cell>
        </row>
        <row r="1399">
          <cell r="C1399">
            <v>5693489</v>
          </cell>
          <cell r="D1399">
            <v>5827492</v>
          </cell>
          <cell r="G1399">
            <v>1960377.449</v>
          </cell>
          <cell r="H1399">
            <v>0</v>
          </cell>
        </row>
        <row r="1400">
          <cell r="C1400">
            <v>0</v>
          </cell>
          <cell r="D1400">
            <v>0</v>
          </cell>
          <cell r="G1400">
            <v>0</v>
          </cell>
          <cell r="H1400">
            <v>0</v>
          </cell>
        </row>
        <row r="1401">
          <cell r="C1401">
            <v>0</v>
          </cell>
          <cell r="D1401">
            <v>0</v>
          </cell>
          <cell r="G1401">
            <v>0</v>
          </cell>
          <cell r="H1401">
            <v>0</v>
          </cell>
        </row>
        <row r="1402">
          <cell r="C1402">
            <v>0</v>
          </cell>
          <cell r="D1402">
            <v>0</v>
          </cell>
          <cell r="G1402">
            <v>0</v>
          </cell>
          <cell r="H1402">
            <v>0</v>
          </cell>
        </row>
        <row r="1403">
          <cell r="C1403">
            <v>0</v>
          </cell>
          <cell r="D1403">
            <v>0</v>
          </cell>
          <cell r="G1403">
            <v>0</v>
          </cell>
          <cell r="H1403">
            <v>0</v>
          </cell>
        </row>
        <row r="1404">
          <cell r="C1404">
            <v>0</v>
          </cell>
          <cell r="D1404">
            <v>0</v>
          </cell>
          <cell r="G1404">
            <v>0</v>
          </cell>
          <cell r="H1404">
            <v>0</v>
          </cell>
        </row>
        <row r="1405">
          <cell r="C1405">
            <v>0</v>
          </cell>
          <cell r="D1405">
            <v>0</v>
          </cell>
          <cell r="G1405">
            <v>0</v>
          </cell>
          <cell r="H1405">
            <v>0</v>
          </cell>
        </row>
        <row r="1406">
          <cell r="C1406">
            <v>0</v>
          </cell>
          <cell r="D1406">
            <v>0</v>
          </cell>
          <cell r="G1406">
            <v>0</v>
          </cell>
          <cell r="H1406">
            <v>0</v>
          </cell>
        </row>
        <row r="1407">
          <cell r="C1407">
            <v>0</v>
          </cell>
          <cell r="D1407">
            <v>0</v>
          </cell>
          <cell r="G1407">
            <v>0</v>
          </cell>
          <cell r="H1407">
            <v>0</v>
          </cell>
        </row>
        <row r="1408">
          <cell r="C1408">
            <v>0</v>
          </cell>
          <cell r="D1408">
            <v>0</v>
          </cell>
          <cell r="G1408">
            <v>0</v>
          </cell>
          <cell r="H1408">
            <v>0</v>
          </cell>
        </row>
        <row r="1409">
          <cell r="C1409">
            <v>0</v>
          </cell>
          <cell r="D1409">
            <v>0</v>
          </cell>
          <cell r="G1409">
            <v>0</v>
          </cell>
          <cell r="H1409">
            <v>0</v>
          </cell>
        </row>
        <row r="1410">
          <cell r="C1410">
            <v>0</v>
          </cell>
          <cell r="D1410">
            <v>0</v>
          </cell>
          <cell r="G1410">
            <v>0</v>
          </cell>
          <cell r="H1410">
            <v>0</v>
          </cell>
        </row>
        <row r="1411">
          <cell r="C1411">
            <v>0</v>
          </cell>
          <cell r="D1411">
            <v>0</v>
          </cell>
          <cell r="G1411">
            <v>0</v>
          </cell>
          <cell r="H1411">
            <v>0</v>
          </cell>
        </row>
        <row r="1412">
          <cell r="C1412">
            <v>0</v>
          </cell>
          <cell r="D1412">
            <v>0</v>
          </cell>
          <cell r="G1412">
            <v>0</v>
          </cell>
          <cell r="H1412">
            <v>0</v>
          </cell>
        </row>
        <row r="1413">
          <cell r="C1413">
            <v>0</v>
          </cell>
          <cell r="D1413">
            <v>0</v>
          </cell>
          <cell r="G1413">
            <v>0</v>
          </cell>
          <cell r="H1413">
            <v>0</v>
          </cell>
        </row>
        <row r="1414">
          <cell r="C1414">
            <v>0</v>
          </cell>
          <cell r="D1414">
            <v>0</v>
          </cell>
          <cell r="G1414">
            <v>0</v>
          </cell>
          <cell r="H1414">
            <v>0</v>
          </cell>
        </row>
        <row r="1415">
          <cell r="C1415">
            <v>0</v>
          </cell>
          <cell r="D1415">
            <v>0</v>
          </cell>
          <cell r="G1415">
            <v>0</v>
          </cell>
          <cell r="H1415">
            <v>0</v>
          </cell>
        </row>
        <row r="1416">
          <cell r="C1416">
            <v>0</v>
          </cell>
          <cell r="D1416">
            <v>0</v>
          </cell>
          <cell r="G1416">
            <v>0</v>
          </cell>
          <cell r="H1416">
            <v>0</v>
          </cell>
        </row>
        <row r="1417">
          <cell r="C1417">
            <v>0</v>
          </cell>
          <cell r="D1417">
            <v>0</v>
          </cell>
          <cell r="G1417">
            <v>0</v>
          </cell>
          <cell r="H1417">
            <v>0</v>
          </cell>
        </row>
        <row r="1418">
          <cell r="C1418">
            <v>0</v>
          </cell>
          <cell r="D1418">
            <v>0</v>
          </cell>
          <cell r="G1418">
            <v>0</v>
          </cell>
          <cell r="H1418">
            <v>0</v>
          </cell>
        </row>
        <row r="1419">
          <cell r="C1419">
            <v>0</v>
          </cell>
          <cell r="D1419">
            <v>0</v>
          </cell>
          <cell r="G1419">
            <v>0</v>
          </cell>
          <cell r="H1419">
            <v>0</v>
          </cell>
        </row>
        <row r="1420">
          <cell r="C1420">
            <v>0</v>
          </cell>
          <cell r="D1420">
            <v>0</v>
          </cell>
          <cell r="G1420">
            <v>0</v>
          </cell>
          <cell r="H1420">
            <v>0</v>
          </cell>
        </row>
        <row r="1421">
          <cell r="C1421">
            <v>0</v>
          </cell>
          <cell r="D1421">
            <v>0</v>
          </cell>
          <cell r="G1421">
            <v>0</v>
          </cell>
          <cell r="H1421">
            <v>0</v>
          </cell>
        </row>
        <row r="1422">
          <cell r="C1422">
            <v>0</v>
          </cell>
          <cell r="D1422">
            <v>0</v>
          </cell>
          <cell r="G1422">
            <v>0</v>
          </cell>
          <cell r="H1422">
            <v>0</v>
          </cell>
        </row>
        <row r="1423">
          <cell r="C1423">
            <v>5693489</v>
          </cell>
          <cell r="D1423">
            <v>5827492</v>
          </cell>
          <cell r="G1423">
            <v>2376740.801</v>
          </cell>
          <cell r="H1423">
            <v>0</v>
          </cell>
        </row>
        <row r="1424">
          <cell r="C1424">
            <v>170521</v>
          </cell>
          <cell r="G1424">
            <v>170.52100000000002</v>
          </cell>
          <cell r="H1424">
            <v>0</v>
          </cell>
          <cell r="I1424">
            <v>0</v>
          </cell>
        </row>
        <row r="1425">
          <cell r="C1425">
            <v>0</v>
          </cell>
          <cell r="G1425">
            <v>0</v>
          </cell>
          <cell r="H1425">
            <v>0</v>
          </cell>
          <cell r="I1425">
            <v>0</v>
          </cell>
        </row>
        <row r="1426">
          <cell r="C1426">
            <v>0</v>
          </cell>
          <cell r="G1426">
            <v>0</v>
          </cell>
          <cell r="H1426">
            <v>0</v>
          </cell>
          <cell r="I1426">
            <v>0</v>
          </cell>
        </row>
        <row r="1427">
          <cell r="C1427">
            <v>0</v>
          </cell>
          <cell r="G1427">
            <v>0</v>
          </cell>
          <cell r="H1427">
            <v>0</v>
          </cell>
          <cell r="I1427">
            <v>0</v>
          </cell>
        </row>
        <row r="1428">
          <cell r="C1428">
            <v>0</v>
          </cell>
          <cell r="G1428">
            <v>0</v>
          </cell>
          <cell r="H1428">
            <v>0</v>
          </cell>
          <cell r="I1428">
            <v>0</v>
          </cell>
        </row>
        <row r="1429">
          <cell r="C1429">
            <v>0</v>
          </cell>
          <cell r="G1429">
            <v>0</v>
          </cell>
          <cell r="H1429">
            <v>0</v>
          </cell>
          <cell r="I1429">
            <v>0</v>
          </cell>
        </row>
        <row r="1430">
          <cell r="C1430">
            <v>0</v>
          </cell>
          <cell r="G1430">
            <v>0</v>
          </cell>
          <cell r="H1430">
            <v>0</v>
          </cell>
          <cell r="I1430">
            <v>0</v>
          </cell>
        </row>
        <row r="1431">
          <cell r="C1431">
            <v>0</v>
          </cell>
          <cell r="G1431">
            <v>0</v>
          </cell>
          <cell r="H1431">
            <v>0</v>
          </cell>
          <cell r="I1431">
            <v>0</v>
          </cell>
        </row>
        <row r="1432">
          <cell r="C1432">
            <v>0</v>
          </cell>
          <cell r="G1432">
            <v>0</v>
          </cell>
          <cell r="H1432">
            <v>0</v>
          </cell>
          <cell r="I1432">
            <v>0</v>
          </cell>
        </row>
        <row r="1433">
          <cell r="C1433">
            <v>0</v>
          </cell>
          <cell r="G1433">
            <v>0</v>
          </cell>
          <cell r="H1433">
            <v>0</v>
          </cell>
          <cell r="I1433">
            <v>0</v>
          </cell>
        </row>
        <row r="1434">
          <cell r="C1434">
            <v>0</v>
          </cell>
          <cell r="G1434">
            <v>0</v>
          </cell>
          <cell r="H1434">
            <v>0</v>
          </cell>
          <cell r="I1434">
            <v>0</v>
          </cell>
        </row>
        <row r="1435">
          <cell r="C1435">
            <v>0</v>
          </cell>
          <cell r="G1435">
            <v>0</v>
          </cell>
          <cell r="H1435">
            <v>0</v>
          </cell>
          <cell r="I1435">
            <v>0</v>
          </cell>
        </row>
        <row r="1436">
          <cell r="C1436">
            <v>0</v>
          </cell>
          <cell r="G1436">
            <v>0</v>
          </cell>
          <cell r="H1436">
            <v>0</v>
          </cell>
          <cell r="I1436">
            <v>0</v>
          </cell>
        </row>
        <row r="1437">
          <cell r="C1437">
            <v>0</v>
          </cell>
          <cell r="G1437">
            <v>0</v>
          </cell>
          <cell r="H1437">
            <v>0</v>
          </cell>
          <cell r="I1437">
            <v>0</v>
          </cell>
        </row>
        <row r="1438">
          <cell r="C1438">
            <v>0</v>
          </cell>
          <cell r="G1438">
            <v>0</v>
          </cell>
          <cell r="H1438">
            <v>0</v>
          </cell>
          <cell r="I1438">
            <v>0</v>
          </cell>
        </row>
        <row r="1439">
          <cell r="C1439">
            <v>0</v>
          </cell>
          <cell r="G1439">
            <v>0</v>
          </cell>
          <cell r="H1439">
            <v>0</v>
          </cell>
          <cell r="I1439">
            <v>0</v>
          </cell>
        </row>
        <row r="1440">
          <cell r="C1440">
            <v>0</v>
          </cell>
          <cell r="G1440">
            <v>0</v>
          </cell>
          <cell r="H1440">
            <v>0</v>
          </cell>
          <cell r="I1440">
            <v>0</v>
          </cell>
        </row>
        <row r="1441">
          <cell r="C1441">
            <v>170521</v>
          </cell>
          <cell r="G1441">
            <v>3069.3779999999997</v>
          </cell>
          <cell r="H1441">
            <v>0</v>
          </cell>
          <cell r="I1441">
            <v>0</v>
          </cell>
        </row>
        <row r="1442">
          <cell r="C1442">
            <v>170521</v>
          </cell>
          <cell r="G1442">
            <v>3239.899</v>
          </cell>
          <cell r="H1442">
            <v>0</v>
          </cell>
          <cell r="I1442">
            <v>0</v>
          </cell>
        </row>
        <row r="1443">
          <cell r="C1443">
            <v>170521</v>
          </cell>
          <cell r="G1443">
            <v>3410.42</v>
          </cell>
          <cell r="H1443">
            <v>0</v>
          </cell>
          <cell r="I1443">
            <v>0</v>
          </cell>
        </row>
        <row r="1444">
          <cell r="C1444">
            <v>0</v>
          </cell>
          <cell r="G1444">
            <v>0</v>
          </cell>
          <cell r="H1444">
            <v>0</v>
          </cell>
          <cell r="I1444">
            <v>0</v>
          </cell>
        </row>
        <row r="1445">
          <cell r="C1445">
            <v>0</v>
          </cell>
          <cell r="G1445">
            <v>0</v>
          </cell>
          <cell r="H1445">
            <v>0</v>
          </cell>
          <cell r="I1445">
            <v>0</v>
          </cell>
        </row>
        <row r="1446">
          <cell r="C1446">
            <v>0</v>
          </cell>
          <cell r="G1446">
            <v>0</v>
          </cell>
          <cell r="H1446">
            <v>0</v>
          </cell>
          <cell r="I1446">
            <v>0</v>
          </cell>
        </row>
        <row r="1447">
          <cell r="C1447">
            <v>0</v>
          </cell>
          <cell r="G1447">
            <v>0</v>
          </cell>
          <cell r="H1447">
            <v>0</v>
          </cell>
          <cell r="I1447">
            <v>0</v>
          </cell>
        </row>
        <row r="1448">
          <cell r="C1448">
            <v>0</v>
          </cell>
          <cell r="G1448">
            <v>0</v>
          </cell>
          <cell r="H1448">
            <v>0</v>
          </cell>
          <cell r="I1448">
            <v>0</v>
          </cell>
        </row>
        <row r="1449">
          <cell r="C1449">
            <v>0</v>
          </cell>
          <cell r="G1449">
            <v>0</v>
          </cell>
          <cell r="H1449">
            <v>0</v>
          </cell>
          <cell r="I1449">
            <v>0</v>
          </cell>
        </row>
        <row r="1450">
          <cell r="C1450">
            <v>0</v>
          </cell>
          <cell r="G1450">
            <v>0</v>
          </cell>
          <cell r="H1450">
            <v>0</v>
          </cell>
          <cell r="I1450">
            <v>0</v>
          </cell>
        </row>
        <row r="1451">
          <cell r="C1451">
            <v>0</v>
          </cell>
          <cell r="G1451">
            <v>0</v>
          </cell>
          <cell r="H1451">
            <v>0</v>
          </cell>
          <cell r="I1451">
            <v>0</v>
          </cell>
        </row>
        <row r="1452">
          <cell r="C1452">
            <v>0</v>
          </cell>
          <cell r="G1452">
            <v>0</v>
          </cell>
          <cell r="H1452">
            <v>0</v>
          </cell>
          <cell r="I1452">
            <v>0</v>
          </cell>
        </row>
        <row r="1453">
          <cell r="C1453">
            <v>0</v>
          </cell>
          <cell r="G1453">
            <v>0</v>
          </cell>
          <cell r="H1453">
            <v>0</v>
          </cell>
          <cell r="I1453">
            <v>0</v>
          </cell>
        </row>
        <row r="1454">
          <cell r="C1454">
            <v>0</v>
          </cell>
          <cell r="G1454">
            <v>0</v>
          </cell>
          <cell r="H1454">
            <v>0</v>
          </cell>
          <cell r="I1454">
            <v>0</v>
          </cell>
        </row>
        <row r="1455">
          <cell r="C1455">
            <v>0</v>
          </cell>
          <cell r="G1455">
            <v>0</v>
          </cell>
          <cell r="H1455">
            <v>0</v>
          </cell>
          <cell r="I1455">
            <v>0</v>
          </cell>
        </row>
        <row r="1456">
          <cell r="C1456">
            <v>0</v>
          </cell>
          <cell r="G1456">
            <v>0</v>
          </cell>
          <cell r="H1456">
            <v>0</v>
          </cell>
          <cell r="I1456">
            <v>0</v>
          </cell>
        </row>
        <row r="1457">
          <cell r="C1457">
            <v>0</v>
          </cell>
          <cell r="G1457">
            <v>0</v>
          </cell>
          <cell r="H1457">
            <v>0</v>
          </cell>
          <cell r="I1457">
            <v>0</v>
          </cell>
        </row>
        <row r="1458">
          <cell r="C1458">
            <v>0</v>
          </cell>
          <cell r="G1458">
            <v>0</v>
          </cell>
          <cell r="H1458">
            <v>0</v>
          </cell>
          <cell r="I1458">
            <v>0</v>
          </cell>
        </row>
        <row r="1459">
          <cell r="C1459">
            <v>0</v>
          </cell>
          <cell r="G1459">
            <v>0</v>
          </cell>
          <cell r="H1459">
            <v>0</v>
          </cell>
          <cell r="I1459">
            <v>0</v>
          </cell>
        </row>
        <row r="1460">
          <cell r="C1460">
            <v>0</v>
          </cell>
          <cell r="G1460">
            <v>0</v>
          </cell>
          <cell r="H1460">
            <v>0</v>
          </cell>
          <cell r="I1460">
            <v>0</v>
          </cell>
        </row>
        <row r="1461">
          <cell r="C1461">
            <v>0</v>
          </cell>
          <cell r="G1461">
            <v>0</v>
          </cell>
          <cell r="H1461">
            <v>0</v>
          </cell>
          <cell r="I1461">
            <v>0</v>
          </cell>
        </row>
        <row r="1462">
          <cell r="C1462">
            <v>0</v>
          </cell>
          <cell r="G1462">
            <v>0</v>
          </cell>
          <cell r="H1462">
            <v>0</v>
          </cell>
          <cell r="I1462">
            <v>0</v>
          </cell>
        </row>
        <row r="1463">
          <cell r="C1463">
            <v>0</v>
          </cell>
          <cell r="G1463">
            <v>0</v>
          </cell>
          <cell r="H1463">
            <v>0</v>
          </cell>
          <cell r="I1463">
            <v>0</v>
          </cell>
        </row>
        <row r="1464">
          <cell r="C1464">
            <v>0</v>
          </cell>
          <cell r="G1464">
            <v>0</v>
          </cell>
          <cell r="H1464">
            <v>0</v>
          </cell>
          <cell r="I1464">
            <v>0</v>
          </cell>
        </row>
        <row r="1465">
          <cell r="C1465">
            <v>0</v>
          </cell>
          <cell r="G1465">
            <v>0</v>
          </cell>
          <cell r="H1465">
            <v>0</v>
          </cell>
          <cell r="I1465">
            <v>0</v>
          </cell>
        </row>
        <row r="1466">
          <cell r="C1466">
            <v>0</v>
          </cell>
          <cell r="G1466">
            <v>0</v>
          </cell>
          <cell r="H1466">
            <v>0</v>
          </cell>
          <cell r="I1466">
            <v>0</v>
          </cell>
        </row>
        <row r="1467">
          <cell r="C1467">
            <v>0</v>
          </cell>
          <cell r="G1467">
            <v>0</v>
          </cell>
          <cell r="H1467">
            <v>0</v>
          </cell>
          <cell r="I1467">
            <v>0</v>
          </cell>
        </row>
        <row r="1468">
          <cell r="C1468">
            <v>621441</v>
          </cell>
          <cell r="G1468">
            <v>621.441</v>
          </cell>
          <cell r="H1468">
            <v>0</v>
          </cell>
        </row>
        <row r="1469">
          <cell r="C1469">
            <v>6033771</v>
          </cell>
          <cell r="G1469">
            <v>12067.542</v>
          </cell>
          <cell r="H1469">
            <v>0</v>
          </cell>
        </row>
        <row r="1470">
          <cell r="C1470">
            <v>1209</v>
          </cell>
          <cell r="G1470">
            <v>3.6270000000000002</v>
          </cell>
          <cell r="H1470">
            <v>0</v>
          </cell>
        </row>
        <row r="1471">
          <cell r="C1471">
            <v>5917287</v>
          </cell>
          <cell r="G1471">
            <v>23669.148</v>
          </cell>
          <cell r="H1471">
            <v>0</v>
          </cell>
        </row>
        <row r="1472">
          <cell r="C1472">
            <v>4957976</v>
          </cell>
          <cell r="G1472">
            <v>24789.88</v>
          </cell>
          <cell r="H1472">
            <v>0</v>
          </cell>
        </row>
        <row r="1473">
          <cell r="C1473">
            <v>869056</v>
          </cell>
          <cell r="G1473">
            <v>5214.336</v>
          </cell>
          <cell r="H1473">
            <v>0</v>
          </cell>
        </row>
        <row r="1474">
          <cell r="C1474">
            <v>1441</v>
          </cell>
          <cell r="G1474">
            <v>10.087</v>
          </cell>
          <cell r="H1474">
            <v>0</v>
          </cell>
        </row>
        <row r="1475">
          <cell r="C1475">
            <v>0</v>
          </cell>
          <cell r="G1475">
            <v>0</v>
          </cell>
          <cell r="H1475">
            <v>0</v>
          </cell>
        </row>
        <row r="1476">
          <cell r="C1476">
            <v>0</v>
          </cell>
          <cell r="G1476">
            <v>0</v>
          </cell>
          <cell r="H1476">
            <v>0</v>
          </cell>
        </row>
        <row r="1477">
          <cell r="C1477">
            <v>0</v>
          </cell>
          <cell r="G1477">
            <v>0</v>
          </cell>
          <cell r="H1477">
            <v>0</v>
          </cell>
        </row>
        <row r="1478">
          <cell r="C1478">
            <v>88814</v>
          </cell>
          <cell r="G1478">
            <v>976.954</v>
          </cell>
          <cell r="H1478">
            <v>0</v>
          </cell>
        </row>
        <row r="1479">
          <cell r="C1479">
            <v>115275</v>
          </cell>
          <cell r="G1479">
            <v>1383.3</v>
          </cell>
          <cell r="H1479">
            <v>0</v>
          </cell>
        </row>
        <row r="1480">
          <cell r="C1480">
            <v>0</v>
          </cell>
          <cell r="G1480">
            <v>0</v>
          </cell>
          <cell r="H1480">
            <v>0</v>
          </cell>
        </row>
        <row r="1481">
          <cell r="C1481">
            <v>0</v>
          </cell>
          <cell r="G1481">
            <v>0</v>
          </cell>
          <cell r="H1481">
            <v>0</v>
          </cell>
        </row>
        <row r="1482">
          <cell r="C1482">
            <v>0</v>
          </cell>
          <cell r="G1482">
            <v>0</v>
          </cell>
          <cell r="H1482">
            <v>0</v>
          </cell>
        </row>
        <row r="1483">
          <cell r="C1483">
            <v>0</v>
          </cell>
          <cell r="G1483">
            <v>0</v>
          </cell>
          <cell r="H1483">
            <v>0</v>
          </cell>
        </row>
        <row r="1484">
          <cell r="C1484">
            <v>0</v>
          </cell>
          <cell r="G1484">
            <v>0</v>
          </cell>
          <cell r="H1484">
            <v>0</v>
          </cell>
        </row>
        <row r="1485">
          <cell r="C1485">
            <v>0</v>
          </cell>
          <cell r="G1485">
            <v>0</v>
          </cell>
          <cell r="H1485">
            <v>0</v>
          </cell>
        </row>
        <row r="1486">
          <cell r="C1486">
            <v>5832835</v>
          </cell>
          <cell r="G1486">
            <v>110823.86499999999</v>
          </cell>
          <cell r="H1486">
            <v>0</v>
          </cell>
        </row>
        <row r="1487">
          <cell r="C1487">
            <v>1209</v>
          </cell>
          <cell r="G1487">
            <v>24.18</v>
          </cell>
          <cell r="H1487">
            <v>0</v>
          </cell>
        </row>
        <row r="1488">
          <cell r="C1488">
            <v>5824686</v>
          </cell>
          <cell r="G1488">
            <v>122318.406</v>
          </cell>
          <cell r="H1488">
            <v>0</v>
          </cell>
        </row>
        <row r="1489">
          <cell r="C1489">
            <v>4934137</v>
          </cell>
          <cell r="G1489">
            <v>108551.014</v>
          </cell>
          <cell r="H1489">
            <v>0</v>
          </cell>
        </row>
        <row r="1490">
          <cell r="C1490">
            <v>841454</v>
          </cell>
          <cell r="G1490">
            <v>19353.442</v>
          </cell>
          <cell r="H1490">
            <v>0</v>
          </cell>
        </row>
        <row r="1491">
          <cell r="C1491">
            <v>1428</v>
          </cell>
          <cell r="G1491">
            <v>34.272</v>
          </cell>
          <cell r="H1491">
            <v>0</v>
          </cell>
        </row>
        <row r="1492">
          <cell r="C1492">
            <v>0</v>
          </cell>
          <cell r="G1492">
            <v>0</v>
          </cell>
          <cell r="H1492">
            <v>0</v>
          </cell>
        </row>
        <row r="1493">
          <cell r="C1493">
            <v>0</v>
          </cell>
          <cell r="G1493">
            <v>0</v>
          </cell>
          <cell r="H1493">
            <v>0</v>
          </cell>
        </row>
        <row r="1494">
          <cell r="C1494">
            <v>0</v>
          </cell>
          <cell r="G1494">
            <v>0</v>
          </cell>
          <cell r="H1494">
            <v>0</v>
          </cell>
        </row>
        <row r="1495">
          <cell r="C1495">
            <v>47667</v>
          </cell>
          <cell r="G1495">
            <v>1334.676</v>
          </cell>
          <cell r="H1495">
            <v>0</v>
          </cell>
        </row>
        <row r="1496">
          <cell r="C1496">
            <v>6940</v>
          </cell>
          <cell r="G1496">
            <v>201.26000000000002</v>
          </cell>
          <cell r="H1496">
            <v>0</v>
          </cell>
        </row>
        <row r="1497">
          <cell r="C1497">
            <v>0</v>
          </cell>
          <cell r="G1497">
            <v>0</v>
          </cell>
          <cell r="H1497">
            <v>0</v>
          </cell>
        </row>
        <row r="1498">
          <cell r="C1498">
            <v>0</v>
          </cell>
          <cell r="G1498">
            <v>0</v>
          </cell>
          <cell r="H1498">
            <v>0</v>
          </cell>
        </row>
        <row r="1499">
          <cell r="C1499">
            <v>0</v>
          </cell>
          <cell r="G1499">
            <v>0</v>
          </cell>
          <cell r="H1499">
            <v>0</v>
          </cell>
        </row>
        <row r="1500">
          <cell r="C1500">
            <v>0</v>
          </cell>
          <cell r="G1500">
            <v>0</v>
          </cell>
          <cell r="H1500">
            <v>0</v>
          </cell>
        </row>
        <row r="1501">
          <cell r="C1501">
            <v>0</v>
          </cell>
          <cell r="G1501">
            <v>0</v>
          </cell>
          <cell r="H1501">
            <v>0</v>
          </cell>
        </row>
        <row r="1502">
          <cell r="C1502">
            <v>0</v>
          </cell>
          <cell r="G1502">
            <v>0</v>
          </cell>
          <cell r="H1502">
            <v>0</v>
          </cell>
        </row>
        <row r="1503">
          <cell r="C1503">
            <v>822377</v>
          </cell>
          <cell r="G1503">
            <v>29605.571999999996</v>
          </cell>
          <cell r="H1503">
            <v>0</v>
          </cell>
        </row>
        <row r="1504">
          <cell r="C1504">
            <v>341486</v>
          </cell>
          <cell r="G1504">
            <v>12634.982</v>
          </cell>
          <cell r="H1504">
            <v>0</v>
          </cell>
        </row>
        <row r="1505">
          <cell r="C1505">
            <v>0</v>
          </cell>
          <cell r="G1505">
            <v>0</v>
          </cell>
          <cell r="H1505">
            <v>0</v>
          </cell>
        </row>
        <row r="1506">
          <cell r="C1506">
            <v>0</v>
          </cell>
          <cell r="G1506">
            <v>0</v>
          </cell>
          <cell r="H1506">
            <v>0</v>
          </cell>
        </row>
        <row r="1507">
          <cell r="C1507">
            <v>0</v>
          </cell>
          <cell r="G1507">
            <v>0</v>
          </cell>
          <cell r="H1507">
            <v>0</v>
          </cell>
        </row>
        <row r="1508">
          <cell r="C1508">
            <v>0</v>
          </cell>
          <cell r="G1508">
            <v>0</v>
          </cell>
          <cell r="H1508">
            <v>0</v>
          </cell>
        </row>
        <row r="1509">
          <cell r="C1509">
            <v>0</v>
          </cell>
          <cell r="G1509">
            <v>0</v>
          </cell>
          <cell r="H1509">
            <v>0</v>
          </cell>
        </row>
        <row r="1510">
          <cell r="C1510">
            <v>260044</v>
          </cell>
          <cell r="G1510">
            <v>11181.892</v>
          </cell>
          <cell r="H1510">
            <v>0</v>
          </cell>
        </row>
        <row r="1511">
          <cell r="C1511">
            <v>0</v>
          </cell>
          <cell r="G1511">
            <v>0</v>
          </cell>
          <cell r="H1511">
            <v>0</v>
          </cell>
        </row>
        <row r="1512">
          <cell r="C1512">
            <v>0</v>
          </cell>
          <cell r="G1512">
            <v>0</v>
          </cell>
          <cell r="H1512">
            <v>0</v>
          </cell>
        </row>
        <row r="1513">
          <cell r="C1513">
            <v>0</v>
          </cell>
          <cell r="G1513">
            <v>0</v>
          </cell>
          <cell r="H1513">
            <v>0</v>
          </cell>
        </row>
        <row r="1514">
          <cell r="C1514">
            <v>0</v>
          </cell>
          <cell r="G1514">
            <v>0</v>
          </cell>
          <cell r="H1514">
            <v>0</v>
          </cell>
        </row>
        <row r="1515">
          <cell r="C1515">
            <v>0</v>
          </cell>
          <cell r="G1515">
            <v>0</v>
          </cell>
          <cell r="H1515">
            <v>0</v>
          </cell>
        </row>
        <row r="1516">
          <cell r="C1516">
            <v>178237</v>
          </cell>
          <cell r="G1516">
            <v>8733.613000000001</v>
          </cell>
          <cell r="H1516">
            <v>0</v>
          </cell>
        </row>
        <row r="1517">
          <cell r="C1517">
            <v>139172</v>
          </cell>
          <cell r="G1517">
            <v>6958.6</v>
          </cell>
          <cell r="H1517">
            <v>0</v>
          </cell>
        </row>
        <row r="1518">
          <cell r="C1518">
            <v>36631</v>
          </cell>
          <cell r="G1518">
            <v>1868.1809999999998</v>
          </cell>
          <cell r="H1518">
            <v>0</v>
          </cell>
        </row>
        <row r="1519">
          <cell r="C1519">
            <v>0</v>
          </cell>
          <cell r="G1519">
            <v>0</v>
          </cell>
          <cell r="H1519">
            <v>0</v>
          </cell>
        </row>
        <row r="1520">
          <cell r="C1520">
            <v>2434</v>
          </cell>
          <cell r="G1520">
            <v>129.002</v>
          </cell>
          <cell r="H1520">
            <v>0</v>
          </cell>
        </row>
        <row r="1521">
          <cell r="C1521">
            <v>647</v>
          </cell>
          <cell r="G1521">
            <v>34.938</v>
          </cell>
          <cell r="H1521">
            <v>0</v>
          </cell>
        </row>
        <row r="1522">
          <cell r="C1522">
            <v>0</v>
          </cell>
          <cell r="G1522">
            <v>0</v>
          </cell>
          <cell r="H1522">
            <v>0</v>
          </cell>
        </row>
        <row r="1523">
          <cell r="C1523">
            <v>63</v>
          </cell>
          <cell r="G1523">
            <v>3.528</v>
          </cell>
          <cell r="H1523">
            <v>0</v>
          </cell>
        </row>
        <row r="1524">
          <cell r="C1524">
            <v>0</v>
          </cell>
          <cell r="G1524">
            <v>0</v>
          </cell>
          <cell r="H1524">
            <v>0</v>
          </cell>
        </row>
        <row r="1525">
          <cell r="C1525">
            <v>584</v>
          </cell>
          <cell r="G1525">
            <v>33.872</v>
          </cell>
          <cell r="H1525">
            <v>0</v>
          </cell>
        </row>
        <row r="1526">
          <cell r="C1526">
            <v>0</v>
          </cell>
          <cell r="G1526">
            <v>0</v>
          </cell>
          <cell r="H1526">
            <v>0</v>
          </cell>
        </row>
        <row r="1527">
          <cell r="C1527">
            <v>0</v>
          </cell>
          <cell r="G1527">
            <v>0</v>
          </cell>
          <cell r="H1527">
            <v>0</v>
          </cell>
        </row>
        <row r="1528">
          <cell r="C1528">
            <v>0</v>
          </cell>
          <cell r="G1528">
            <v>0</v>
          </cell>
          <cell r="H1528">
            <v>0</v>
          </cell>
        </row>
        <row r="1529">
          <cell r="C1529">
            <v>0</v>
          </cell>
          <cell r="G1529">
            <v>0</v>
          </cell>
          <cell r="H1529">
            <v>0</v>
          </cell>
        </row>
        <row r="1530">
          <cell r="C1530">
            <v>0</v>
          </cell>
          <cell r="G1530">
            <v>0</v>
          </cell>
          <cell r="H1530">
            <v>0</v>
          </cell>
        </row>
        <row r="1531">
          <cell r="C1531">
            <v>0</v>
          </cell>
          <cell r="G1531">
            <v>0</v>
          </cell>
          <cell r="H1531">
            <v>0</v>
          </cell>
        </row>
        <row r="1532">
          <cell r="C1532">
            <v>0</v>
          </cell>
          <cell r="G1532">
            <v>0</v>
          </cell>
          <cell r="H1532">
            <v>0</v>
          </cell>
        </row>
        <row r="1533">
          <cell r="C1533">
            <v>0</v>
          </cell>
          <cell r="G1533">
            <v>0</v>
          </cell>
          <cell r="H1533">
            <v>0</v>
          </cell>
        </row>
        <row r="1534">
          <cell r="C1534">
            <v>0</v>
          </cell>
          <cell r="G1534">
            <v>0</v>
          </cell>
          <cell r="H1534">
            <v>0</v>
          </cell>
        </row>
        <row r="1535">
          <cell r="C1535">
            <v>0</v>
          </cell>
          <cell r="G1535">
            <v>0</v>
          </cell>
          <cell r="H1535">
            <v>0</v>
          </cell>
        </row>
        <row r="1536">
          <cell r="C1536">
            <v>0</v>
          </cell>
          <cell r="G1536">
            <v>0</v>
          </cell>
          <cell r="H1536">
            <v>0</v>
          </cell>
        </row>
        <row r="1537">
          <cell r="C1537">
            <v>0</v>
          </cell>
          <cell r="G1537">
            <v>0</v>
          </cell>
          <cell r="H1537">
            <v>0</v>
          </cell>
        </row>
        <row r="1538">
          <cell r="C1538">
            <v>0</v>
          </cell>
          <cell r="G1538">
            <v>0</v>
          </cell>
          <cell r="H1538">
            <v>0</v>
          </cell>
        </row>
        <row r="1539">
          <cell r="C1539">
            <v>0</v>
          </cell>
          <cell r="G1539">
            <v>0</v>
          </cell>
          <cell r="H1539">
            <v>0</v>
          </cell>
        </row>
        <row r="1540">
          <cell r="C1540">
            <v>0</v>
          </cell>
          <cell r="G1540">
            <v>0</v>
          </cell>
          <cell r="H1540">
            <v>0</v>
          </cell>
        </row>
        <row r="1541">
          <cell r="C1541">
            <v>81160</v>
          </cell>
          <cell r="G1541">
            <v>6005.84</v>
          </cell>
          <cell r="H1541">
            <v>0</v>
          </cell>
        </row>
        <row r="1542">
          <cell r="C1542">
            <v>0</v>
          </cell>
          <cell r="G1542">
            <v>0</v>
          </cell>
          <cell r="H1542">
            <v>0</v>
          </cell>
        </row>
        <row r="1543">
          <cell r="C1543">
            <v>38015</v>
          </cell>
          <cell r="G1543">
            <v>2889.14</v>
          </cell>
          <cell r="H1543">
            <v>0</v>
          </cell>
        </row>
        <row r="1544">
          <cell r="C1544">
            <v>35947</v>
          </cell>
          <cell r="G1544">
            <v>2767.919</v>
          </cell>
          <cell r="H1544">
            <v>0</v>
          </cell>
        </row>
        <row r="1545">
          <cell r="C1545">
            <v>7198</v>
          </cell>
          <cell r="G1545">
            <v>561.444</v>
          </cell>
          <cell r="H1545">
            <v>0</v>
          </cell>
        </row>
        <row r="1546">
          <cell r="C1546">
            <v>81442</v>
          </cell>
          <cell r="G1546">
            <v>6433.918</v>
          </cell>
          <cell r="H1546">
            <v>0</v>
          </cell>
        </row>
        <row r="1547">
          <cell r="C1547">
            <v>81442</v>
          </cell>
          <cell r="G1547">
            <v>6515.360000000001</v>
          </cell>
          <cell r="H1547">
            <v>0</v>
          </cell>
        </row>
        <row r="1548">
          <cell r="C1548">
            <v>0</v>
          </cell>
          <cell r="G1548">
            <v>0</v>
          </cell>
          <cell r="H1548">
            <v>0</v>
          </cell>
        </row>
        <row r="1549">
          <cell r="C1549">
            <v>0</v>
          </cell>
          <cell r="G1549">
            <v>0</v>
          </cell>
          <cell r="H1549">
            <v>0</v>
          </cell>
        </row>
        <row r="1550">
          <cell r="C1550">
            <v>0</v>
          </cell>
          <cell r="G1550">
            <v>0</v>
          </cell>
          <cell r="H1550">
            <v>0</v>
          </cell>
        </row>
        <row r="1551">
          <cell r="C1551">
            <v>0</v>
          </cell>
          <cell r="G1551">
            <v>0</v>
          </cell>
          <cell r="H1551">
            <v>0</v>
          </cell>
        </row>
        <row r="1552">
          <cell r="C1552">
            <v>0</v>
          </cell>
          <cell r="G1552">
            <v>0</v>
          </cell>
          <cell r="H1552">
            <v>0</v>
          </cell>
        </row>
        <row r="1553">
          <cell r="C1553">
            <v>0</v>
          </cell>
          <cell r="G1553">
            <v>0</v>
          </cell>
          <cell r="H1553">
            <v>0</v>
          </cell>
        </row>
        <row r="1554">
          <cell r="C1554">
            <v>0</v>
          </cell>
          <cell r="G1554">
            <v>0</v>
          </cell>
          <cell r="H1554">
            <v>0</v>
          </cell>
        </row>
        <row r="1555">
          <cell r="C1555">
            <v>0</v>
          </cell>
          <cell r="G1555">
            <v>0</v>
          </cell>
          <cell r="H1555">
            <v>0</v>
          </cell>
        </row>
        <row r="1556">
          <cell r="C1556">
            <v>0</v>
          </cell>
          <cell r="G1556">
            <v>0</v>
          </cell>
          <cell r="H1556">
            <v>0</v>
          </cell>
        </row>
        <row r="1557">
          <cell r="C1557">
            <v>480891</v>
          </cell>
          <cell r="G1557">
            <v>43280.189999999995</v>
          </cell>
          <cell r="H1557">
            <v>0</v>
          </cell>
        </row>
        <row r="1558">
          <cell r="C1558">
            <v>0</v>
          </cell>
          <cell r="G1558">
            <v>0</v>
          </cell>
          <cell r="H1558">
            <v>0</v>
          </cell>
        </row>
        <row r="1559">
          <cell r="C1559">
            <v>480891</v>
          </cell>
          <cell r="G1559">
            <v>44241.972</v>
          </cell>
          <cell r="H1559">
            <v>0</v>
          </cell>
        </row>
        <row r="1560">
          <cell r="C1560">
            <v>0</v>
          </cell>
          <cell r="G1560">
            <v>0</v>
          </cell>
          <cell r="H1560">
            <v>0</v>
          </cell>
        </row>
        <row r="1561">
          <cell r="C1561">
            <v>0</v>
          </cell>
          <cell r="G1561">
            <v>0</v>
          </cell>
          <cell r="H156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B24"/>
  <sheetViews>
    <sheetView showGridLines="0" showRowColHeaders="0" zoomScalePageLayoutView="0" workbookViewId="0" topLeftCell="A1">
      <pane ySplit="4" topLeftCell="A5" activePane="bottomLeft" state="frozen"/>
      <selection pane="topLeft" activeCell="B7" sqref="B7:F7"/>
      <selection pane="bottomLeft" activeCell="B7" sqref="B7:F7"/>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 min="256" max="16384" width="0" style="0" hidden="1" customWidth="1"/>
  </cols>
  <sheetData>
    <row r="1" ht="15" customHeight="1">
      <c r="B1" s="1" t="s">
        <v>0</v>
      </c>
    </row>
    <row r="2" ht="17.25">
      <c r="B2" s="2" t="s">
        <v>1</v>
      </c>
    </row>
    <row r="3" ht="12.75">
      <c r="B3" s="3" t="str">
        <f>"Ver. "&amp;MID('[1]Skriveni'!K31,1,1)&amp;"."&amp;MID('[1]Skriveni'!K31,2,1)&amp;"."&amp;MID('[1]Skriveni'!K31,3,1)&amp;"."</f>
        <v>Ver. 5.0.6.</v>
      </c>
    </row>
    <row r="4" ht="73.5" customHeight="1">
      <c r="B4" s="4" t="s">
        <v>2</v>
      </c>
    </row>
    <row r="5" ht="97.5" customHeight="1" thickBot="1">
      <c r="B5" s="5" t="s">
        <v>3</v>
      </c>
    </row>
    <row r="6" ht="30" customHeight="1">
      <c r="B6" s="6" t="s">
        <v>4</v>
      </c>
    </row>
    <row r="7" ht="87" customHeight="1">
      <c r="B7" s="6" t="s">
        <v>5</v>
      </c>
    </row>
    <row r="8" ht="50.25" customHeight="1">
      <c r="B8" s="6" t="s">
        <v>6</v>
      </c>
    </row>
    <row r="9" ht="15.75" customHeight="1">
      <c r="B9" s="7" t="s">
        <v>7</v>
      </c>
    </row>
    <row r="10" ht="99.75" customHeight="1">
      <c r="B10" s="8" t="s">
        <v>8</v>
      </c>
    </row>
    <row r="11" ht="80.25" customHeight="1">
      <c r="B11" s="6" t="s">
        <v>9</v>
      </c>
    </row>
    <row r="12" ht="56.25" customHeight="1">
      <c r="B12" s="6" t="s">
        <v>10</v>
      </c>
    </row>
    <row r="13" ht="73.5" customHeight="1">
      <c r="B13" s="9" t="s">
        <v>11</v>
      </c>
    </row>
    <row r="14" ht="42.75" customHeight="1">
      <c r="B14" s="6" t="s">
        <v>12</v>
      </c>
    </row>
    <row r="15" ht="66" customHeight="1">
      <c r="B15" s="9" t="s">
        <v>13</v>
      </c>
    </row>
    <row r="16" ht="73.5" customHeight="1">
      <c r="B16" s="10" t="s">
        <v>14</v>
      </c>
    </row>
    <row r="17" ht="53.25" customHeight="1">
      <c r="B17" s="6" t="s">
        <v>15</v>
      </c>
    </row>
    <row r="18" ht="53.25" customHeight="1">
      <c r="B18" s="9" t="s">
        <v>16</v>
      </c>
    </row>
    <row r="19" ht="53.25" customHeight="1">
      <c r="B19" s="9" t="s">
        <v>17</v>
      </c>
    </row>
    <row r="20" ht="43.5" customHeight="1">
      <c r="B20" s="9" t="s">
        <v>18</v>
      </c>
    </row>
    <row r="21" ht="74.25" customHeight="1">
      <c r="B21" s="10" t="s">
        <v>19</v>
      </c>
    </row>
    <row r="22" ht="102" customHeight="1">
      <c r="B22" s="6" t="s">
        <v>20</v>
      </c>
    </row>
    <row r="23" ht="53.25" customHeight="1">
      <c r="B23" s="9" t="s">
        <v>21</v>
      </c>
    </row>
    <row r="24" ht="34.5" customHeight="1">
      <c r="B24" s="11" t="s">
        <v>22</v>
      </c>
    </row>
    <row r="25" ht="4.5"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43"/>
  <sheetViews>
    <sheetView showGridLines="0" showRowColHeaders="0" zoomScalePageLayoutView="0" workbookViewId="0" topLeftCell="A1">
      <pane ySplit="22" topLeftCell="A23" activePane="bottomLeft" state="frozen"/>
      <selection pane="topLeft" activeCell="B7" sqref="B7:F7"/>
      <selection pane="bottomLeft" activeCell="B7" sqref="B7:F7"/>
    </sheetView>
  </sheetViews>
  <sheetFormatPr defaultColWidth="0" defaultRowHeight="12.75" zeroHeight="1"/>
  <cols>
    <col min="1" max="1" width="10.7109375" style="309" customWidth="1"/>
    <col min="2" max="3" width="45.7109375" style="309" customWidth="1"/>
    <col min="4" max="4" width="0.85546875" style="309" customWidth="1"/>
    <col min="5" max="16384" width="0" style="309" hidden="1" customWidth="1"/>
  </cols>
  <sheetData>
    <row r="1" spans="1:8" s="263" customFormat="1" ht="19.5" customHeight="1">
      <c r="A1" s="454" t="s">
        <v>2998</v>
      </c>
      <c r="B1" s="454"/>
      <c r="C1" s="454"/>
      <c r="D1" s="454"/>
      <c r="E1" s="454"/>
      <c r="F1" s="454"/>
      <c r="G1" s="454"/>
      <c r="H1" s="454"/>
    </row>
    <row r="2" spans="1:3" ht="33" customHeight="1">
      <c r="A2" s="465" t="s">
        <v>4181</v>
      </c>
      <c r="B2" s="465"/>
      <c r="C2" s="465"/>
    </row>
    <row r="3" spans="1:3" ht="18.75" customHeight="1">
      <c r="A3" s="310" t="s">
        <v>4182</v>
      </c>
      <c r="B3" s="466" t="s">
        <v>4183</v>
      </c>
      <c r="C3" s="466"/>
    </row>
    <row r="4" spans="1:3" ht="37.5" customHeight="1" hidden="1">
      <c r="A4" s="311" t="s">
        <v>4184</v>
      </c>
      <c r="B4" s="467" t="s">
        <v>4185</v>
      </c>
      <c r="C4" s="468"/>
    </row>
    <row r="5" spans="1:3" ht="48" customHeight="1" hidden="1">
      <c r="A5" s="311" t="s">
        <v>4184</v>
      </c>
      <c r="B5" s="464" t="s">
        <v>4186</v>
      </c>
      <c r="C5" s="464"/>
    </row>
    <row r="6" spans="1:3" ht="59.25" customHeight="1" hidden="1">
      <c r="A6" s="311" t="s">
        <v>4184</v>
      </c>
      <c r="B6" s="464" t="s">
        <v>4187</v>
      </c>
      <c r="C6" s="464"/>
    </row>
    <row r="7" spans="1:3" ht="48" customHeight="1" hidden="1">
      <c r="A7" s="311" t="s">
        <v>4188</v>
      </c>
      <c r="B7" s="464" t="s">
        <v>4189</v>
      </c>
      <c r="C7" s="464"/>
    </row>
    <row r="8" spans="1:3" ht="41.25" customHeight="1" hidden="1">
      <c r="A8" s="311" t="s">
        <v>4190</v>
      </c>
      <c r="B8" s="464" t="s">
        <v>4191</v>
      </c>
      <c r="C8" s="464"/>
    </row>
    <row r="9" spans="1:3" ht="59.25" customHeight="1" hidden="1">
      <c r="A9" s="311" t="s">
        <v>4192</v>
      </c>
      <c r="B9" s="464" t="s">
        <v>4193</v>
      </c>
      <c r="C9" s="464"/>
    </row>
    <row r="10" spans="1:3" ht="61.5" customHeight="1" hidden="1">
      <c r="A10" s="311" t="s">
        <v>4192</v>
      </c>
      <c r="B10" s="464" t="s">
        <v>4194</v>
      </c>
      <c r="C10" s="464"/>
    </row>
    <row r="11" spans="1:3" ht="43.5" customHeight="1" hidden="1">
      <c r="A11" s="311" t="s">
        <v>4192</v>
      </c>
      <c r="B11" s="464" t="s">
        <v>4195</v>
      </c>
      <c r="C11" s="464"/>
    </row>
    <row r="12" spans="1:3" ht="27.75" customHeight="1" hidden="1">
      <c r="A12" s="311" t="s">
        <v>4196</v>
      </c>
      <c r="B12" s="464" t="s">
        <v>4197</v>
      </c>
      <c r="C12" s="464"/>
    </row>
    <row r="13" spans="1:3" ht="27.75" customHeight="1" hidden="1">
      <c r="A13" s="311" t="s">
        <v>4198</v>
      </c>
      <c r="B13" s="464" t="s">
        <v>4199</v>
      </c>
      <c r="C13" s="464"/>
    </row>
    <row r="14" spans="1:3" ht="45.75" customHeight="1" hidden="1">
      <c r="A14" s="311" t="s">
        <v>4200</v>
      </c>
      <c r="B14" s="464" t="s">
        <v>4201</v>
      </c>
      <c r="C14" s="464"/>
    </row>
    <row r="15" spans="1:3" ht="45.75" customHeight="1" hidden="1">
      <c r="A15" s="311" t="s">
        <v>4202</v>
      </c>
      <c r="B15" s="464" t="s">
        <v>4203</v>
      </c>
      <c r="C15" s="464"/>
    </row>
    <row r="16" spans="1:3" ht="51" customHeight="1" hidden="1">
      <c r="A16" s="311" t="s">
        <v>4204</v>
      </c>
      <c r="B16" s="464" t="s">
        <v>4205</v>
      </c>
      <c r="C16" s="464"/>
    </row>
    <row r="17" spans="1:3" ht="27.75" customHeight="1" hidden="1">
      <c r="A17" s="311" t="s">
        <v>4206</v>
      </c>
      <c r="B17" s="464" t="s">
        <v>4207</v>
      </c>
      <c r="C17" s="464"/>
    </row>
    <row r="18" spans="1:3" ht="27.75" customHeight="1" hidden="1">
      <c r="A18" s="311" t="s">
        <v>4208</v>
      </c>
      <c r="B18" s="464" t="s">
        <v>4209</v>
      </c>
      <c r="C18" s="464"/>
    </row>
    <row r="19" spans="1:3" ht="45" customHeight="1" hidden="1">
      <c r="A19" s="311" t="s">
        <v>4208</v>
      </c>
      <c r="B19" s="464" t="s">
        <v>4210</v>
      </c>
      <c r="C19" s="464"/>
    </row>
    <row r="20" spans="1:3" ht="45" customHeight="1" hidden="1">
      <c r="A20" s="311" t="s">
        <v>4211</v>
      </c>
      <c r="B20" s="464" t="s">
        <v>4212</v>
      </c>
      <c r="C20" s="464"/>
    </row>
    <row r="21" spans="1:3" ht="30" customHeight="1" hidden="1">
      <c r="A21" s="311" t="s">
        <v>4213</v>
      </c>
      <c r="B21" s="464" t="s">
        <v>4214</v>
      </c>
      <c r="C21" s="464"/>
    </row>
    <row r="22" spans="1:3" ht="30" customHeight="1" hidden="1">
      <c r="A22" s="311" t="s">
        <v>4215</v>
      </c>
      <c r="B22" s="464" t="s">
        <v>4216</v>
      </c>
      <c r="C22" s="464"/>
    </row>
    <row r="23" spans="1:3" ht="30" customHeight="1">
      <c r="A23" s="311" t="s">
        <v>4217</v>
      </c>
      <c r="B23" s="464" t="s">
        <v>4218</v>
      </c>
      <c r="C23" s="464"/>
    </row>
    <row r="24" spans="1:3" ht="30" customHeight="1" hidden="1">
      <c r="A24" s="311" t="s">
        <v>4219</v>
      </c>
      <c r="B24" s="464" t="s">
        <v>4220</v>
      </c>
      <c r="C24" s="464"/>
    </row>
    <row r="25" spans="1:3" ht="30" customHeight="1" hidden="1">
      <c r="A25" s="311" t="s">
        <v>4221</v>
      </c>
      <c r="B25" s="464" t="s">
        <v>4222</v>
      </c>
      <c r="C25" s="464"/>
    </row>
    <row r="26" spans="1:3" ht="30" customHeight="1" hidden="1">
      <c r="A26" s="311" t="s">
        <v>4223</v>
      </c>
      <c r="B26" s="464" t="s">
        <v>4224</v>
      </c>
      <c r="C26" s="464"/>
    </row>
    <row r="27" spans="1:3" ht="70.5" customHeight="1" hidden="1">
      <c r="A27" s="311" t="s">
        <v>4225</v>
      </c>
      <c r="B27" s="464" t="s">
        <v>4226</v>
      </c>
      <c r="C27" s="464"/>
    </row>
    <row r="28" spans="1:3" ht="48" customHeight="1" hidden="1">
      <c r="A28" s="311" t="s">
        <v>4227</v>
      </c>
      <c r="B28" s="464" t="s">
        <v>4228</v>
      </c>
      <c r="C28" s="464"/>
    </row>
    <row r="29" spans="1:3" ht="100.5" customHeight="1" hidden="1">
      <c r="A29" s="311" t="s">
        <v>4229</v>
      </c>
      <c r="B29" s="464" t="s">
        <v>4230</v>
      </c>
      <c r="C29" s="464"/>
    </row>
    <row r="30" spans="1:3" ht="45" customHeight="1" hidden="1">
      <c r="A30" s="311" t="s">
        <v>4231</v>
      </c>
      <c r="B30" s="464" t="s">
        <v>4232</v>
      </c>
      <c r="C30" s="464"/>
    </row>
    <row r="31" spans="1:3" ht="45" customHeight="1" hidden="1">
      <c r="A31" s="311" t="s">
        <v>4233</v>
      </c>
      <c r="B31" s="464" t="s">
        <v>4234</v>
      </c>
      <c r="C31" s="464"/>
    </row>
    <row r="32" spans="1:3" ht="45" customHeight="1" hidden="1">
      <c r="A32" s="311" t="s">
        <v>4235</v>
      </c>
      <c r="B32" s="464" t="s">
        <v>4236</v>
      </c>
      <c r="C32" s="464"/>
    </row>
    <row r="33" spans="1:3" ht="72" customHeight="1" hidden="1">
      <c r="A33" s="311" t="s">
        <v>4237</v>
      </c>
      <c r="B33" s="464" t="s">
        <v>4238</v>
      </c>
      <c r="C33" s="464"/>
    </row>
    <row r="34" spans="1:3" ht="79.5" customHeight="1" hidden="1">
      <c r="A34" s="311" t="s">
        <v>4239</v>
      </c>
      <c r="B34" s="464" t="s">
        <v>4240</v>
      </c>
      <c r="C34" s="464"/>
    </row>
    <row r="35" spans="1:3" ht="70.5" customHeight="1" hidden="1">
      <c r="A35" s="311" t="s">
        <v>4241</v>
      </c>
      <c r="B35" s="464" t="s">
        <v>4242</v>
      </c>
      <c r="C35" s="464"/>
    </row>
    <row r="36" spans="1:3" ht="45.75" customHeight="1" hidden="1">
      <c r="A36" s="311" t="s">
        <v>4243</v>
      </c>
      <c r="B36" s="464" t="s">
        <v>4244</v>
      </c>
      <c r="C36" s="464"/>
    </row>
    <row r="37" spans="1:3" ht="54.75" customHeight="1" hidden="1">
      <c r="A37" s="311" t="s">
        <v>4245</v>
      </c>
      <c r="B37" s="464" t="s">
        <v>4246</v>
      </c>
      <c r="C37" s="464"/>
    </row>
    <row r="38" spans="1:3" ht="37.5" customHeight="1">
      <c r="A38" s="311" t="s">
        <v>4247</v>
      </c>
      <c r="B38" s="464" t="s">
        <v>4248</v>
      </c>
      <c r="C38" s="464"/>
    </row>
    <row r="39" spans="1:3" ht="61.5" customHeight="1">
      <c r="A39" s="311" t="s">
        <v>4249</v>
      </c>
      <c r="B39" s="464" t="s">
        <v>4250</v>
      </c>
      <c r="C39" s="464"/>
    </row>
    <row r="40" spans="1:3" ht="53.25" customHeight="1">
      <c r="A40" s="311" t="s">
        <v>4251</v>
      </c>
      <c r="B40" s="464" t="s">
        <v>4252</v>
      </c>
      <c r="C40" s="464"/>
    </row>
    <row r="41" spans="1:3" ht="73.5" customHeight="1">
      <c r="A41" s="311" t="s">
        <v>4253</v>
      </c>
      <c r="B41" s="464" t="s">
        <v>4254</v>
      </c>
      <c r="C41" s="464"/>
    </row>
    <row r="42" spans="1:3" ht="57.75" customHeight="1">
      <c r="A42" s="311" t="s">
        <v>4255</v>
      </c>
      <c r="B42" s="464" t="s">
        <v>4256</v>
      </c>
      <c r="C42" s="464"/>
    </row>
    <row r="43" spans="1:3" ht="84" customHeight="1">
      <c r="A43" s="311" t="s">
        <v>4257</v>
      </c>
      <c r="B43" s="464" t="s">
        <v>4258</v>
      </c>
      <c r="C43" s="464"/>
    </row>
    <row r="44" ht="4.5" customHeight="1"/>
  </sheetData>
  <sheetProtection password="C79A" sheet="1" objects="1" scenarios="1"/>
  <mergeCells count="43">
    <mergeCell ref="B6:C6"/>
    <mergeCell ref="B7:C7"/>
    <mergeCell ref="B8:C8"/>
    <mergeCell ref="B9:C9"/>
    <mergeCell ref="B10:C10"/>
    <mergeCell ref="B11:C11"/>
    <mergeCell ref="B20:C20"/>
    <mergeCell ref="B21:C21"/>
    <mergeCell ref="B22:C22"/>
    <mergeCell ref="B23:C23"/>
    <mergeCell ref="B12:C12"/>
    <mergeCell ref="A1:H1"/>
    <mergeCell ref="A2:C2"/>
    <mergeCell ref="B3:C3"/>
    <mergeCell ref="B4:C4"/>
    <mergeCell ref="B5:C5"/>
    <mergeCell ref="B34:C34"/>
    <mergeCell ref="B35:C35"/>
    <mergeCell ref="B24:C24"/>
    <mergeCell ref="B13:C13"/>
    <mergeCell ref="B14:C14"/>
    <mergeCell ref="B15:C15"/>
    <mergeCell ref="B16:C16"/>
    <mergeCell ref="B17:C17"/>
    <mergeCell ref="B18:C18"/>
    <mergeCell ref="B19:C19"/>
    <mergeCell ref="B36:C36"/>
    <mergeCell ref="B25:C25"/>
    <mergeCell ref="B26:C26"/>
    <mergeCell ref="B27:C27"/>
    <mergeCell ref="B28:C28"/>
    <mergeCell ref="B29:C29"/>
    <mergeCell ref="B30:C30"/>
    <mergeCell ref="B31:C31"/>
    <mergeCell ref="B32:C32"/>
    <mergeCell ref="B33:C33"/>
    <mergeCell ref="B43:C43"/>
    <mergeCell ref="B37:C37"/>
    <mergeCell ref="B38:C38"/>
    <mergeCell ref="B39:C39"/>
    <mergeCell ref="B40:C40"/>
    <mergeCell ref="B41:C41"/>
    <mergeCell ref="B42:C42"/>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K722"/>
  <sheetViews>
    <sheetView showGridLines="0" showRowColHeaders="0" tabSelected="1" zoomScalePageLayoutView="0" workbookViewId="0" topLeftCell="A1">
      <pane ySplit="1" topLeftCell="A2" activePane="bottomLeft" state="frozen"/>
      <selection pane="topLeft" activeCell="B7" sqref="B7:F7"/>
      <selection pane="bottomLeft" activeCell="J6" sqref="J6:K6"/>
    </sheetView>
  </sheetViews>
  <sheetFormatPr defaultColWidth="0" defaultRowHeight="12.75" zeroHeight="1"/>
  <cols>
    <col min="1" max="1" width="14.7109375" style="14" customWidth="1"/>
    <col min="2" max="3" width="10.7109375" style="14" customWidth="1"/>
    <col min="4" max="4" width="12.7109375" style="14" customWidth="1"/>
    <col min="5" max="5" width="6.7109375" style="14" customWidth="1"/>
    <col min="6" max="6" width="10.7109375" style="14" customWidth="1"/>
    <col min="7" max="7" width="11.7109375" style="14" customWidth="1"/>
    <col min="8" max="8" width="8.7109375" style="14" customWidth="1"/>
    <col min="9" max="9" width="6.7109375" style="14" customWidth="1"/>
    <col min="10" max="11" width="15.7109375" style="14" customWidth="1"/>
    <col min="12" max="12" width="0.85546875" style="14" customWidth="1"/>
    <col min="13" max="16384" width="9.140625" style="14" hidden="1" customWidth="1"/>
  </cols>
  <sheetData>
    <row r="1" spans="1:11" s="12" customFormat="1" ht="19.5" customHeight="1">
      <c r="A1" s="368" t="s">
        <v>23</v>
      </c>
      <c r="B1" s="369"/>
      <c r="C1" s="370" t="s">
        <v>24</v>
      </c>
      <c r="D1" s="370"/>
      <c r="E1" s="370" t="s">
        <v>25</v>
      </c>
      <c r="F1" s="370"/>
      <c r="G1" s="370" t="s">
        <v>26</v>
      </c>
      <c r="H1" s="370"/>
      <c r="I1" s="370"/>
      <c r="J1" s="370" t="s">
        <v>27</v>
      </c>
      <c r="K1" s="371"/>
    </row>
    <row r="2" spans="1:11" ht="31.5" customHeight="1">
      <c r="A2" s="13"/>
      <c r="B2" s="13"/>
      <c r="C2" s="13"/>
      <c r="D2" s="13"/>
      <c r="E2" s="13"/>
      <c r="F2" s="13"/>
      <c r="H2" s="15">
        <f>LOOKUP(B22,A107:A663,C107:C663)</f>
        <v>15</v>
      </c>
      <c r="I2" s="13"/>
      <c r="J2" s="367" t="s">
        <v>28</v>
      </c>
      <c r="K2" s="367"/>
    </row>
    <row r="3" spans="2:9" ht="4.5" customHeight="1">
      <c r="B3" s="16"/>
      <c r="C3" s="16"/>
      <c r="D3" s="16"/>
      <c r="E3" s="16"/>
      <c r="F3" s="16"/>
      <c r="G3" s="16"/>
      <c r="H3" s="16"/>
      <c r="I3" s="16"/>
    </row>
    <row r="4" spans="1:11" ht="34.5" customHeight="1">
      <c r="A4" s="352" t="s">
        <v>29</v>
      </c>
      <c r="B4" s="352"/>
      <c r="C4" s="352"/>
      <c r="D4" s="352"/>
      <c r="E4" s="352"/>
      <c r="F4" s="352"/>
      <c r="G4" s="352"/>
      <c r="H4" s="352"/>
      <c r="I4" s="352"/>
      <c r="J4" s="352"/>
      <c r="K4" s="352"/>
    </row>
    <row r="5" spans="1:11" ht="39.75" customHeight="1">
      <c r="A5" s="353" t="str">
        <f>IF(AND(K10&lt;&gt;"",K12&lt;&gt;""),"za razdoblje: "&amp;TEXT(K10,"d. mmmm yyyy.")&amp;"   –   "&amp;TEXT(K12,"d. mmmm yyyy."),"za razdoblje od ________________ do ______________")</f>
        <v>za razdoblje: 1. siječanj 2018.   –   31. prosinac 2018.</v>
      </c>
      <c r="B5" s="353"/>
      <c r="C5" s="353"/>
      <c r="D5" s="353"/>
      <c r="E5" s="353"/>
      <c r="F5" s="353"/>
      <c r="G5" s="353"/>
      <c r="H5" s="353"/>
      <c r="I5" s="353"/>
      <c r="J5" s="353"/>
      <c r="K5" s="353"/>
    </row>
    <row r="6" spans="1:11" ht="15" customHeight="1">
      <c r="A6" s="17" t="s">
        <v>30</v>
      </c>
      <c r="B6" s="18">
        <v>23413</v>
      </c>
      <c r="C6" s="19"/>
      <c r="D6" s="354" t="s">
        <v>31</v>
      </c>
      <c r="E6" s="355"/>
      <c r="F6" s="20" t="s">
        <v>32</v>
      </c>
      <c r="G6" s="19"/>
      <c r="H6" s="19"/>
      <c r="I6" s="19"/>
      <c r="J6" s="356">
        <f>SUM('[1]Skriveni'!G2:G1561)</f>
        <v>111634098.54199998</v>
      </c>
      <c r="K6" s="356"/>
    </row>
    <row r="7" spans="1:11" ht="3" customHeight="1">
      <c r="A7" s="19"/>
      <c r="B7" s="19"/>
      <c r="C7" s="19"/>
      <c r="D7" s="19"/>
      <c r="E7" s="19"/>
      <c r="F7" s="19"/>
      <c r="G7" s="19"/>
      <c r="H7" s="19"/>
      <c r="I7" s="19"/>
      <c r="J7" s="19"/>
      <c r="K7" s="19"/>
    </row>
    <row r="8" spans="1:11" ht="15" customHeight="1">
      <c r="A8" s="17" t="s">
        <v>33</v>
      </c>
      <c r="B8" s="21">
        <v>1480294</v>
      </c>
      <c r="C8" s="357" t="s">
        <v>34</v>
      </c>
      <c r="D8" s="358"/>
      <c r="E8" s="358"/>
      <c r="F8" s="358"/>
      <c r="G8" s="358"/>
      <c r="H8" s="359"/>
      <c r="I8" s="22" t="s">
        <v>35</v>
      </c>
      <c r="J8" s="360" t="s">
        <v>36</v>
      </c>
      <c r="K8" s="360"/>
    </row>
    <row r="9" spans="1:11" ht="3" customHeight="1">
      <c r="A9" s="19"/>
      <c r="B9" s="19"/>
      <c r="C9" s="19"/>
      <c r="D9" s="19"/>
      <c r="E9" s="19"/>
      <c r="F9" s="19"/>
      <c r="G9" s="19"/>
      <c r="H9" s="19"/>
      <c r="I9" s="19"/>
      <c r="J9" s="19"/>
      <c r="K9" s="19"/>
    </row>
    <row r="10" spans="1:11" ht="15" customHeight="1">
      <c r="A10" s="17" t="s">
        <v>37</v>
      </c>
      <c r="B10" s="361" t="s">
        <v>38</v>
      </c>
      <c r="C10" s="362"/>
      <c r="D10" s="362"/>
      <c r="E10" s="362"/>
      <c r="F10" s="362"/>
      <c r="G10" s="362"/>
      <c r="H10" s="362"/>
      <c r="I10" s="363"/>
      <c r="J10" s="17" t="s">
        <v>39</v>
      </c>
      <c r="K10" s="23">
        <v>43101</v>
      </c>
    </row>
    <row r="11" spans="1:11" ht="3" customHeight="1">
      <c r="A11" s="19"/>
      <c r="B11" s="19"/>
      <c r="C11" s="19"/>
      <c r="D11" s="19"/>
      <c r="E11" s="19"/>
      <c r="F11" s="19"/>
      <c r="G11" s="19"/>
      <c r="H11" s="19"/>
      <c r="I11" s="19"/>
      <c r="J11" s="19"/>
      <c r="K11" s="19"/>
    </row>
    <row r="12" spans="1:11" ht="15" customHeight="1">
      <c r="A12" s="17" t="s">
        <v>40</v>
      </c>
      <c r="B12" s="24">
        <v>22000</v>
      </c>
      <c r="C12" s="364" t="s">
        <v>41</v>
      </c>
      <c r="D12" s="365"/>
      <c r="E12" s="365"/>
      <c r="F12" s="365"/>
      <c r="G12" s="366"/>
      <c r="H12" s="19"/>
      <c r="I12" s="19"/>
      <c r="J12" s="17" t="s">
        <v>42</v>
      </c>
      <c r="K12" s="23">
        <v>43465</v>
      </c>
    </row>
    <row r="13" spans="1:11" ht="3" customHeight="1">
      <c r="A13" s="19"/>
      <c r="B13" s="19"/>
      <c r="C13" s="19"/>
      <c r="D13" s="19"/>
      <c r="E13" s="19"/>
      <c r="F13" s="19"/>
      <c r="G13" s="19"/>
      <c r="H13" s="19"/>
      <c r="I13" s="19"/>
      <c r="J13" s="19"/>
      <c r="K13" s="19"/>
    </row>
    <row r="14" spans="1:11" ht="15" customHeight="1">
      <c r="A14" s="17" t="s">
        <v>43</v>
      </c>
      <c r="B14" s="349" t="s">
        <v>44</v>
      </c>
      <c r="C14" s="350"/>
      <c r="D14" s="350"/>
      <c r="E14" s="350"/>
      <c r="F14" s="350"/>
      <c r="G14" s="351"/>
      <c r="H14" s="19"/>
      <c r="I14" s="19"/>
      <c r="J14" s="17" t="s">
        <v>45</v>
      </c>
      <c r="K14" s="25">
        <v>57942104056</v>
      </c>
    </row>
    <row r="15" spans="1:11" ht="3" customHeight="1">
      <c r="A15" s="19"/>
      <c r="B15" s="19"/>
      <c r="C15" s="19"/>
      <c r="D15" s="19"/>
      <c r="E15" s="19"/>
      <c r="F15" s="19"/>
      <c r="G15" s="19"/>
      <c r="H15" s="19"/>
      <c r="I15" s="19"/>
      <c r="J15" s="19"/>
      <c r="K15" s="19"/>
    </row>
    <row r="16" spans="1:11" ht="15" customHeight="1">
      <c r="A16" s="17" t="s">
        <v>46</v>
      </c>
      <c r="B16" s="26">
        <v>31</v>
      </c>
      <c r="C16" s="329" t="str">
        <f>IF(B16&gt;0,LOOKUP(B16,A66:A74,B66:B74),"Razina nije upisana")</f>
        <v>Proračunski korisnik jedinice lokalne i područne (regionalne) samouprave koji obavlja poslove u sklopu funkcija koje se decentraliziraju</v>
      </c>
      <c r="D16" s="330"/>
      <c r="E16" s="330"/>
      <c r="F16" s="330"/>
      <c r="G16" s="330"/>
      <c r="H16" s="330"/>
      <c r="I16" s="330"/>
      <c r="J16" s="330"/>
      <c r="K16" s="330"/>
    </row>
    <row r="17" spans="1:11" ht="3" customHeight="1">
      <c r="A17" s="27"/>
      <c r="B17" s="19"/>
      <c r="C17" s="28"/>
      <c r="D17" s="28"/>
      <c r="E17" s="28"/>
      <c r="F17" s="28"/>
      <c r="G17" s="28"/>
      <c r="H17" s="28"/>
      <c r="I17" s="28"/>
      <c r="J17" s="28"/>
      <c r="K17" s="28"/>
    </row>
    <row r="18" spans="1:11" ht="15" customHeight="1">
      <c r="A18" s="17" t="s">
        <v>47</v>
      </c>
      <c r="B18" s="29">
        <v>8520</v>
      </c>
      <c r="C18" s="329" t="str">
        <f>IF(B18&gt;0,LOOKUP(B18,Sifre!A255:A869,Sifre!B255:B869),"Djelatnost nije upisana")</f>
        <v>Osnovno obrazovanje</v>
      </c>
      <c r="D18" s="330"/>
      <c r="E18" s="330"/>
      <c r="F18" s="330"/>
      <c r="G18" s="330"/>
      <c r="H18" s="330"/>
      <c r="I18" s="330"/>
      <c r="J18" s="330"/>
      <c r="K18" s="330"/>
    </row>
    <row r="19" spans="1:11" ht="3" customHeight="1">
      <c r="A19" s="27"/>
      <c r="B19" s="19"/>
      <c r="C19" s="28"/>
      <c r="D19" s="28"/>
      <c r="E19" s="28"/>
      <c r="F19" s="28"/>
      <c r="G19" s="28"/>
      <c r="H19" s="28"/>
      <c r="I19" s="28"/>
      <c r="J19" s="28"/>
      <c r="K19" s="28"/>
    </row>
    <row r="20" spans="1:11" ht="15" customHeight="1">
      <c r="A20" s="17" t="s">
        <v>48</v>
      </c>
      <c r="B20" s="30">
        <v>0</v>
      </c>
      <c r="C20" s="329" t="str">
        <f>IF(B20&lt;&gt;"","Razdjel: "&amp;LOOKUP(B20,A666:A713,B666:B713),"Razdjel nije upisan")</f>
        <v>Razdjel: NEMA RAZDJELA</v>
      </c>
      <c r="D20" s="330"/>
      <c r="E20" s="330"/>
      <c r="F20" s="330"/>
      <c r="G20" s="330"/>
      <c r="H20" s="330"/>
      <c r="I20" s="330"/>
      <c r="J20" s="330"/>
      <c r="K20" s="330"/>
    </row>
    <row r="21" spans="1:11" ht="3" customHeight="1">
      <c r="A21" s="27"/>
      <c r="B21" s="19"/>
      <c r="C21" s="28"/>
      <c r="D21" s="28"/>
      <c r="E21" s="28"/>
      <c r="F21" s="28"/>
      <c r="G21" s="28"/>
      <c r="H21" s="28"/>
      <c r="I21" s="28"/>
      <c r="J21" s="28"/>
      <c r="K21" s="28"/>
    </row>
    <row r="22" spans="1:11" ht="15" customHeight="1">
      <c r="A22" s="31" t="s">
        <v>49</v>
      </c>
      <c r="B22" s="32">
        <v>444</v>
      </c>
      <c r="C22" s="329" t="str">
        <f>IF(B22&gt;0,"Županija: "&amp;LOOKUP(H2,A83:A103,B83:B103)&amp;", grad/općina: "&amp;LOOKUP(B22,A107:A663,B107:B663),"Šifra grada/općine nije upisana")</f>
        <v>Županija: ŠIBENSKO-KNINSKA, grad/općina: ŠIBENIK</v>
      </c>
      <c r="D22" s="330"/>
      <c r="E22" s="330"/>
      <c r="F22" s="330"/>
      <c r="G22" s="330"/>
      <c r="H22" s="330"/>
      <c r="I22" s="330"/>
      <c r="J22" s="330"/>
      <c r="K22" s="330"/>
    </row>
    <row r="23" spans="1:11" ht="3" customHeight="1">
      <c r="A23" s="27"/>
      <c r="B23" s="19"/>
      <c r="C23" s="19"/>
      <c r="D23" s="19"/>
      <c r="E23" s="19"/>
      <c r="F23" s="19"/>
      <c r="G23" s="19"/>
      <c r="H23" s="19"/>
      <c r="I23" s="19"/>
      <c r="J23" s="19"/>
      <c r="K23" s="19"/>
    </row>
    <row r="24" spans="1:11" ht="9.75" customHeight="1">
      <c r="A24" s="27"/>
      <c r="B24" s="33" t="s">
        <v>50</v>
      </c>
      <c r="C24" s="19"/>
      <c r="D24" s="331" t="s">
        <v>51</v>
      </c>
      <c r="E24" s="332"/>
      <c r="F24" s="332"/>
      <c r="G24" s="19"/>
      <c r="H24" s="19"/>
      <c r="I24" s="19"/>
      <c r="J24" s="19"/>
      <c r="K24" s="19"/>
    </row>
    <row r="25" spans="1:11" ht="15" customHeight="1">
      <c r="A25" s="333" t="s">
        <v>52</v>
      </c>
      <c r="B25" s="34" t="str">
        <f>IF(SUM('[1]Skriveni'!C2:F642)=0,"NE","DA")</f>
        <v>DA</v>
      </c>
      <c r="C25" s="336" t="s">
        <v>53</v>
      </c>
      <c r="D25" s="337"/>
      <c r="E25" s="35" t="str">
        <f>IF(AND(B25="DA",Kont!E23&gt;0),Kont!E23,"Nema")</f>
        <v>Nema</v>
      </c>
      <c r="F25" s="19"/>
      <c r="G25" s="17" t="s">
        <v>54</v>
      </c>
      <c r="H25" s="338" t="s">
        <v>55</v>
      </c>
      <c r="I25" s="339"/>
      <c r="J25" s="339"/>
      <c r="K25" s="340"/>
    </row>
    <row r="26" spans="1:11" ht="3" customHeight="1">
      <c r="A26" s="334"/>
      <c r="B26" s="36"/>
      <c r="C26" s="37"/>
      <c r="D26" s="38"/>
      <c r="E26" s="39"/>
      <c r="G26" s="27"/>
      <c r="H26" s="19"/>
      <c r="I26" s="19"/>
      <c r="J26" s="19"/>
      <c r="K26" s="19"/>
    </row>
    <row r="27" spans="1:11" ht="15" customHeight="1">
      <c r="A27" s="334"/>
      <c r="B27" s="34" t="str">
        <f>IF(SUM('[1]Skriveni'!C977:D1225)&lt;&gt;0,"DA","NE")</f>
        <v>DA</v>
      </c>
      <c r="C27" s="336" t="s">
        <v>56</v>
      </c>
      <c r="D27" s="341"/>
      <c r="E27" s="35" t="str">
        <f>IF(AND(B27="DA",Kont!E261&gt;0),Kont!E261,"Nema")</f>
        <v>Nema</v>
      </c>
      <c r="F27" s="19"/>
      <c r="G27" s="17" t="s">
        <v>57</v>
      </c>
      <c r="H27" s="338" t="s">
        <v>58</v>
      </c>
      <c r="I27" s="340"/>
      <c r="J27" s="27" t="s">
        <v>59</v>
      </c>
      <c r="K27" s="20" t="s">
        <v>60</v>
      </c>
    </row>
    <row r="28" spans="1:11" ht="3" customHeight="1">
      <c r="A28" s="334"/>
      <c r="F28" s="19"/>
      <c r="G28" s="19"/>
      <c r="H28" s="19"/>
      <c r="I28" s="19"/>
      <c r="J28" s="19"/>
      <c r="K28" s="19"/>
    </row>
    <row r="29" spans="1:11" ht="15" customHeight="1">
      <c r="A29" s="334"/>
      <c r="B29" s="34" t="str">
        <f>IF(SUM('[1]Skriveni'!C1287:D1422)&lt;&gt;0,"DA","NE")</f>
        <v>DA</v>
      </c>
      <c r="C29" s="342" t="s">
        <v>61</v>
      </c>
      <c r="D29" s="343"/>
      <c r="E29" s="35" t="str">
        <f>IF(AND(B29="DA",Kont!E297&gt;0),Kont!E297,"Nema")</f>
        <v>Nema</v>
      </c>
      <c r="F29" s="19"/>
      <c r="G29" s="17" t="s">
        <v>62</v>
      </c>
      <c r="H29" s="344" t="s">
        <v>63</v>
      </c>
      <c r="I29" s="345"/>
      <c r="J29" s="345"/>
      <c r="K29" s="346"/>
    </row>
    <row r="30" spans="1:11" ht="3" customHeight="1">
      <c r="A30" s="334"/>
      <c r="B30" s="36"/>
      <c r="C30" s="37"/>
      <c r="D30" s="38"/>
      <c r="E30" s="39"/>
      <c r="F30" s="19"/>
      <c r="G30" s="19"/>
      <c r="H30" s="19"/>
      <c r="I30" s="19"/>
      <c r="J30" s="19"/>
      <c r="K30" s="19"/>
    </row>
    <row r="31" spans="1:11" ht="15" customHeight="1">
      <c r="A31" s="334"/>
      <c r="B31" s="40" t="s">
        <v>64</v>
      </c>
      <c r="C31" s="336" t="s">
        <v>65</v>
      </c>
      <c r="D31" s="341"/>
      <c r="E31" s="35" t="str">
        <f>IF(Kont!E292&gt;0,Kont!E292,"Nema")</f>
        <v>Nema</v>
      </c>
      <c r="F31" s="19"/>
      <c r="G31" s="27" t="s">
        <v>66</v>
      </c>
      <c r="H31" s="344" t="s">
        <v>67</v>
      </c>
      <c r="I31" s="345"/>
      <c r="J31" s="345"/>
      <c r="K31" s="346"/>
    </row>
    <row r="32" spans="1:11" ht="3" customHeight="1">
      <c r="A32" s="334"/>
      <c r="B32" s="36"/>
      <c r="C32" s="37"/>
      <c r="D32" s="38"/>
      <c r="E32" s="39"/>
      <c r="F32" s="19"/>
      <c r="G32" s="19"/>
      <c r="H32" s="19"/>
      <c r="I32" s="19"/>
      <c r="J32" s="19"/>
      <c r="K32" s="19"/>
    </row>
    <row r="33" spans="1:11" ht="15" customHeight="1">
      <c r="A33" s="335"/>
      <c r="B33" s="34" t="str">
        <f>IF(SUM('[1]Skriveni'!C1468:C1550)&lt;&gt;0,"DA","NE")</f>
        <v>DA</v>
      </c>
      <c r="C33" s="347" t="s">
        <v>68</v>
      </c>
      <c r="D33" s="348"/>
      <c r="E33" s="35" t="str">
        <f>IF(AND(B33="DA",Kont!E288&gt;0),Kont!E288,"Nema")</f>
        <v>Nema</v>
      </c>
      <c r="F33" s="19"/>
      <c r="G33" s="17" t="s">
        <v>69</v>
      </c>
      <c r="H33" s="349" t="s">
        <v>70</v>
      </c>
      <c r="I33" s="350"/>
      <c r="J33" s="350"/>
      <c r="K33" s="351"/>
    </row>
    <row r="34" spans="1:11" ht="3" customHeight="1">
      <c r="A34" s="41"/>
      <c r="B34" s="42"/>
      <c r="F34" s="19"/>
      <c r="G34" s="19"/>
      <c r="H34" s="19"/>
      <c r="I34" s="19"/>
      <c r="J34" s="19"/>
      <c r="K34" s="19"/>
    </row>
    <row r="35" spans="1:11" ht="15" customHeight="1">
      <c r="A35" s="41"/>
      <c r="B35" s="12"/>
      <c r="C35" s="12"/>
      <c r="D35" s="12"/>
      <c r="E35" s="12"/>
      <c r="F35" s="19"/>
      <c r="G35" s="43" t="s">
        <v>71</v>
      </c>
      <c r="H35" s="325" t="str">
        <f>IF(Kont!E3&gt;0,"Izvještaj sadrži pogreške, broj pogrešaka: "&amp;Kont!E3,IF(J6=0,"Izvještaj je prazan","Izvještaj nema pogrešaka"))</f>
        <v>Izvještaj nema pogrešaka</v>
      </c>
      <c r="I35" s="326"/>
      <c r="J35" s="326"/>
      <c r="K35" s="327"/>
    </row>
    <row r="36" spans="1:11" ht="3" customHeight="1">
      <c r="A36" s="41"/>
      <c r="B36" s="44"/>
      <c r="C36" s="45"/>
      <c r="D36" s="46"/>
      <c r="E36" s="19"/>
      <c r="F36" s="19"/>
      <c r="G36" s="19"/>
      <c r="H36" s="19"/>
      <c r="I36" s="19"/>
      <c r="J36" s="19"/>
      <c r="K36" s="19"/>
    </row>
    <row r="37" ht="4.5" customHeight="1"/>
    <row r="38" spans="1:11" ht="29.25" customHeight="1">
      <c r="A38" s="47" t="s">
        <v>72</v>
      </c>
      <c r="B38" s="328" t="s">
        <v>73</v>
      </c>
      <c r="C38" s="328"/>
      <c r="D38" s="328"/>
      <c r="E38" s="328"/>
      <c r="F38" s="328"/>
      <c r="G38" s="328"/>
      <c r="H38" s="328"/>
      <c r="I38" s="48" t="s">
        <v>74</v>
      </c>
      <c r="J38" s="49" t="s">
        <v>75</v>
      </c>
      <c r="K38" s="50" t="s">
        <v>76</v>
      </c>
    </row>
    <row r="39" spans="1:11" ht="12.75" customHeight="1">
      <c r="A39" s="315" t="s">
        <v>77</v>
      </c>
      <c r="B39" s="324" t="str">
        <f>PRRAS!B12</f>
        <v>PRIHODI POSLOVANJA (AOP 002+039+045+074+105+123+130+136) </v>
      </c>
      <c r="C39" s="324"/>
      <c r="D39" s="324"/>
      <c r="E39" s="324"/>
      <c r="F39" s="324"/>
      <c r="G39" s="324"/>
      <c r="H39" s="324"/>
      <c r="I39" s="51">
        <f>PRRAS!C12</f>
        <v>1</v>
      </c>
      <c r="J39" s="52">
        <f>PRRAS!D12</f>
        <v>5515604</v>
      </c>
      <c r="K39" s="53">
        <f>PRRAS!E12</f>
        <v>5948161</v>
      </c>
    </row>
    <row r="40" spans="1:11" ht="12.75" customHeight="1">
      <c r="A40" s="316"/>
      <c r="B40" s="319" t="str">
        <f>PRRAS!B159</f>
        <v>RASHODI POSLOVANJA (AOP 149+160+193+212+221+246+257) </v>
      </c>
      <c r="C40" s="322"/>
      <c r="D40" s="322"/>
      <c r="E40" s="322"/>
      <c r="F40" s="322"/>
      <c r="G40" s="322"/>
      <c r="H40" s="322"/>
      <c r="I40" s="54">
        <f>PRRAS!C159</f>
        <v>148</v>
      </c>
      <c r="J40" s="55">
        <f>PRRAS!D159</f>
        <v>5673511</v>
      </c>
      <c r="K40" s="56">
        <f>PRRAS!E159</f>
        <v>5712218</v>
      </c>
    </row>
    <row r="41" spans="1:11" ht="12.75" customHeight="1">
      <c r="A41" s="316"/>
      <c r="B41" s="319" t="str">
        <f>PRRAS!B648</f>
        <v>Višak prihoda i primitaka raspoloživ u sljedećem razdoblju (AOP 631+633-632-634)</v>
      </c>
      <c r="C41" s="322"/>
      <c r="D41" s="322"/>
      <c r="E41" s="322"/>
      <c r="F41" s="322"/>
      <c r="G41" s="322"/>
      <c r="H41" s="322"/>
      <c r="I41" s="54">
        <f>PRRAS!C648</f>
        <v>635</v>
      </c>
      <c r="J41" s="55">
        <f>PRRAS!D648</f>
        <v>0</v>
      </c>
      <c r="K41" s="56">
        <f>PRRAS!E648</f>
        <v>0</v>
      </c>
    </row>
    <row r="42" spans="1:11" ht="12.75" customHeight="1">
      <c r="A42" s="317"/>
      <c r="B42" s="320" t="str">
        <f>PRRAS!B649</f>
        <v>Manjak prihoda i primitaka za pokriće u sljedećem razdoblju (AOP 632+634-631-633)</v>
      </c>
      <c r="C42" s="323"/>
      <c r="D42" s="323"/>
      <c r="E42" s="323"/>
      <c r="F42" s="323"/>
      <c r="G42" s="323"/>
      <c r="H42" s="323"/>
      <c r="I42" s="57">
        <f>PRRAS!C649</f>
        <v>636</v>
      </c>
      <c r="J42" s="58">
        <f>PRRAS!D649</f>
        <v>161613</v>
      </c>
      <c r="K42" s="59">
        <f>PRRAS!E649</f>
        <v>40944</v>
      </c>
    </row>
    <row r="43" spans="1:11" ht="12.75" customHeight="1">
      <c r="A43" s="315" t="s">
        <v>78</v>
      </c>
      <c r="B43" s="324" t="str">
        <f>Bil!B13</f>
        <v>Nefinancijska imovina (AOP 003+007+046+047+051+058)</v>
      </c>
      <c r="C43" s="318"/>
      <c r="D43" s="318"/>
      <c r="E43" s="318"/>
      <c r="F43" s="318"/>
      <c r="G43" s="318"/>
      <c r="H43" s="318"/>
      <c r="I43" s="51">
        <f>Bil!C13</f>
        <v>2</v>
      </c>
      <c r="J43" s="52">
        <f>Bil!D13</f>
        <v>9555249</v>
      </c>
      <c r="K43" s="53">
        <f>Bil!E13</f>
        <v>9549940</v>
      </c>
    </row>
    <row r="44" spans="1:11" ht="12.75" customHeight="1">
      <c r="A44" s="316"/>
      <c r="B44" s="319" t="str">
        <f>Bil!B74</f>
        <v>Financijska imovina (AOP 064+073+081+112+128+140+157+158)</v>
      </c>
      <c r="C44" s="322"/>
      <c r="D44" s="322"/>
      <c r="E44" s="322"/>
      <c r="F44" s="322"/>
      <c r="G44" s="322"/>
      <c r="H44" s="322"/>
      <c r="I44" s="54">
        <f>Bil!C74</f>
        <v>63</v>
      </c>
      <c r="J44" s="55">
        <f>Bil!D74</f>
        <v>463323</v>
      </c>
      <c r="K44" s="56">
        <f>Bil!E74</f>
        <v>784892</v>
      </c>
    </row>
    <row r="45" spans="1:11" ht="12.75" customHeight="1">
      <c r="A45" s="316"/>
      <c r="B45" s="319" t="str">
        <f>Bil!B174</f>
        <v>Obveze (AOP 164+175+176+192+220) </v>
      </c>
      <c r="C45" s="322"/>
      <c r="D45" s="322"/>
      <c r="E45" s="322"/>
      <c r="F45" s="322"/>
      <c r="G45" s="322"/>
      <c r="H45" s="322"/>
      <c r="I45" s="54">
        <f>Bil!C174</f>
        <v>163</v>
      </c>
      <c r="J45" s="55">
        <f>Bil!D174</f>
        <v>621442</v>
      </c>
      <c r="K45" s="56">
        <f>Bil!E174</f>
        <v>822379</v>
      </c>
    </row>
    <row r="46" spans="1:11" ht="12.75" customHeight="1">
      <c r="A46" s="317"/>
      <c r="B46" s="320" t="str">
        <f>Bil!B234</f>
        <v>Vlastiti izvori (224 + 232 - 236 + 240 do 242)</v>
      </c>
      <c r="C46" s="323"/>
      <c r="D46" s="323"/>
      <c r="E46" s="323"/>
      <c r="F46" s="323"/>
      <c r="G46" s="323"/>
      <c r="H46" s="323"/>
      <c r="I46" s="57">
        <f>Bil!C234</f>
        <v>223</v>
      </c>
      <c r="J46" s="58">
        <f>Bil!D234</f>
        <v>9397131</v>
      </c>
      <c r="K46" s="59">
        <f>Bil!E234</f>
        <v>9512454</v>
      </c>
    </row>
    <row r="47" spans="1:11" ht="12.75" customHeight="1">
      <c r="A47" s="315" t="s">
        <v>79</v>
      </c>
      <c r="B47" s="324" t="str">
        <f>RasF!B12</f>
        <v>Opće javne usluge (AOP 002+006+009+013 do 017)</v>
      </c>
      <c r="C47" s="324"/>
      <c r="D47" s="324"/>
      <c r="E47" s="324"/>
      <c r="F47" s="324"/>
      <c r="G47" s="324"/>
      <c r="H47" s="324"/>
      <c r="I47" s="51">
        <f>RasF!C12</f>
        <v>1</v>
      </c>
      <c r="J47" s="52">
        <f>RasF!D12</f>
        <v>0</v>
      </c>
      <c r="K47" s="53">
        <f>RasF!E12</f>
        <v>0</v>
      </c>
    </row>
    <row r="48" spans="1:11" ht="12.75" customHeight="1">
      <c r="A48" s="316"/>
      <c r="B48" s="319" t="str">
        <f>RasF!B42</f>
        <v>Ekonomski poslovi (AOP 032+035+039+046+050+056+057+062+070)</v>
      </c>
      <c r="C48" s="319"/>
      <c r="D48" s="319"/>
      <c r="E48" s="319"/>
      <c r="F48" s="319"/>
      <c r="G48" s="319"/>
      <c r="H48" s="319"/>
      <c r="I48" s="54">
        <f>RasF!C42</f>
        <v>31</v>
      </c>
      <c r="J48" s="55">
        <f>RasF!D42</f>
        <v>0</v>
      </c>
      <c r="K48" s="56">
        <f>RasF!E42</f>
        <v>0</v>
      </c>
    </row>
    <row r="49" spans="1:11" ht="12.75" customHeight="1">
      <c r="A49" s="316"/>
      <c r="B49" s="319" t="str">
        <f>RasF!B95</f>
        <v>Rashodi vezani za stanovanje i kom. pogodnosti koji nisu drugdje svrstani</v>
      </c>
      <c r="C49" s="319"/>
      <c r="D49" s="319"/>
      <c r="E49" s="319"/>
      <c r="F49" s="319"/>
      <c r="G49" s="319"/>
      <c r="H49" s="319"/>
      <c r="I49" s="54">
        <f>RasF!C95</f>
        <v>84</v>
      </c>
      <c r="J49" s="55">
        <f>RasF!D95</f>
        <v>0</v>
      </c>
      <c r="K49" s="56">
        <f>RasF!E95</f>
        <v>0</v>
      </c>
    </row>
    <row r="50" spans="1:11" ht="12.75" customHeight="1">
      <c r="A50" s="316"/>
      <c r="B50" s="319" t="str">
        <f>RasF!B121</f>
        <v>Obrazovanje (AOP 111+114+117+118+121 do 124)</v>
      </c>
      <c r="C50" s="319"/>
      <c r="D50" s="319"/>
      <c r="E50" s="319"/>
      <c r="F50" s="319"/>
      <c r="G50" s="319"/>
      <c r="H50" s="319"/>
      <c r="I50" s="54">
        <f>RasF!C121</f>
        <v>110</v>
      </c>
      <c r="J50" s="55">
        <f>RasF!D121</f>
        <v>5693489</v>
      </c>
      <c r="K50" s="56">
        <f>RasF!E121</f>
        <v>5827492</v>
      </c>
    </row>
    <row r="51" spans="1:11" ht="12.75" customHeight="1">
      <c r="A51" s="317"/>
      <c r="B51" s="320" t="str">
        <f>RasF!B148</f>
        <v>Kontrolni zbroj (AOP 001+018+024+031+071+078+085+103+110+125)</v>
      </c>
      <c r="C51" s="320"/>
      <c r="D51" s="320"/>
      <c r="E51" s="320"/>
      <c r="F51" s="320"/>
      <c r="G51" s="320"/>
      <c r="H51" s="320"/>
      <c r="I51" s="57">
        <f>RasF!C148</f>
        <v>137</v>
      </c>
      <c r="J51" s="58">
        <f>RasF!D148</f>
        <v>5693489</v>
      </c>
      <c r="K51" s="59">
        <f>RasF!E148</f>
        <v>5827492</v>
      </c>
    </row>
    <row r="52" spans="1:11" ht="12.75" customHeight="1">
      <c r="A52" s="315" t="s">
        <v>80</v>
      </c>
      <c r="B52" s="318" t="str">
        <f>PVRIO!B12</f>
        <v>Promjene u vrijednosti i obujmu imovine (AOP 002+018)</v>
      </c>
      <c r="C52" s="318"/>
      <c r="D52" s="318"/>
      <c r="E52" s="318"/>
      <c r="F52" s="318"/>
      <c r="G52" s="318"/>
      <c r="H52" s="318"/>
      <c r="I52" s="51">
        <f>PVRIO!C12</f>
        <v>1</v>
      </c>
      <c r="J52" s="52">
        <f>PVRIO!D12</f>
        <v>170521</v>
      </c>
      <c r="K52" s="53">
        <f>PVRIO!E12</f>
        <v>0</v>
      </c>
    </row>
    <row r="53" spans="1:11" ht="12.75" customHeight="1">
      <c r="A53" s="316"/>
      <c r="B53" s="322" t="str">
        <f>PVRIO!B29</f>
        <v>Promjene u obujmu imovine (AOP 019+026)</v>
      </c>
      <c r="C53" s="322"/>
      <c r="D53" s="322"/>
      <c r="E53" s="322"/>
      <c r="F53" s="322"/>
      <c r="G53" s="322"/>
      <c r="H53" s="322"/>
      <c r="I53" s="54">
        <f>PVRIO!C29</f>
        <v>18</v>
      </c>
      <c r="J53" s="55">
        <f>PVRIO!D29</f>
        <v>170521</v>
      </c>
      <c r="K53" s="56">
        <f>PVRIO!E29</f>
        <v>0</v>
      </c>
    </row>
    <row r="54" spans="1:11" ht="12.75" customHeight="1">
      <c r="A54" s="316"/>
      <c r="B54" s="322" t="str">
        <f>PVRIO!B45</f>
        <v>Promjene u vrijednosti (revalorizacija) i obujmu obveza (AOP 035+040)</v>
      </c>
      <c r="C54" s="322"/>
      <c r="D54" s="322"/>
      <c r="E54" s="322"/>
      <c r="F54" s="322"/>
      <c r="G54" s="322"/>
      <c r="H54" s="322"/>
      <c r="I54" s="54">
        <f>PVRIO!C45</f>
        <v>34</v>
      </c>
      <c r="J54" s="55">
        <f>PVRIO!D45</f>
        <v>0</v>
      </c>
      <c r="K54" s="56">
        <f>PVRIO!E45</f>
        <v>0</v>
      </c>
    </row>
    <row r="55" spans="1:11" ht="12.75" customHeight="1">
      <c r="A55" s="317"/>
      <c r="B55" s="323" t="str">
        <f>PVRIO!B51</f>
        <v>Promjene u obujmu obveza (AOP 041 do 044)</v>
      </c>
      <c r="C55" s="323"/>
      <c r="D55" s="323"/>
      <c r="E55" s="323"/>
      <c r="F55" s="323"/>
      <c r="G55" s="323"/>
      <c r="H55" s="323"/>
      <c r="I55" s="57">
        <f>PVRIO!C51</f>
        <v>40</v>
      </c>
      <c r="J55" s="58">
        <f>PVRIO!D51</f>
        <v>0</v>
      </c>
      <c r="K55" s="59">
        <f>PVRIO!E51</f>
        <v>0</v>
      </c>
    </row>
    <row r="56" spans="1:11" ht="12.75" customHeight="1">
      <c r="A56" s="315" t="s">
        <v>81</v>
      </c>
      <c r="B56" s="318" t="str">
        <f>Obv!B12</f>
        <v>Stanje obveza 1. siječnja (=AOP 036* iz Izvještaja o obvezama za prethodnu godinu)</v>
      </c>
      <c r="C56" s="318"/>
      <c r="D56" s="318"/>
      <c r="E56" s="318"/>
      <c r="F56" s="318"/>
      <c r="G56" s="318"/>
      <c r="H56" s="318"/>
      <c r="I56" s="51">
        <f>Obv!C12</f>
        <v>1</v>
      </c>
      <c r="J56" s="52" t="s">
        <v>82</v>
      </c>
      <c r="K56" s="53">
        <f>Obv!D12</f>
        <v>621441</v>
      </c>
    </row>
    <row r="57" spans="1:11" ht="12.75" customHeight="1">
      <c r="A57" s="316"/>
      <c r="B57" s="319" t="str">
        <f>Obv!B47</f>
        <v>Stanje obveza na kraju izvještajnog razdoblja (AOP 001+002-019) i (AOP 037+090)</v>
      </c>
      <c r="C57" s="319"/>
      <c r="D57" s="319"/>
      <c r="E57" s="319"/>
      <c r="F57" s="319"/>
      <c r="G57" s="319"/>
      <c r="H57" s="319"/>
      <c r="I57" s="54">
        <f>Obv!C47</f>
        <v>36</v>
      </c>
      <c r="J57" s="55" t="s">
        <v>82</v>
      </c>
      <c r="K57" s="56">
        <f>Obv!D47</f>
        <v>822377</v>
      </c>
    </row>
    <row r="58" spans="1:11" ht="12.75" customHeight="1">
      <c r="A58" s="316"/>
      <c r="B58" s="319" t="str">
        <f>Obv!B48</f>
        <v>Stanje dospjelih obveza na kraju izvještajnog razdoblja (AOP 038+043+079+084)</v>
      </c>
      <c r="C58" s="319"/>
      <c r="D58" s="319"/>
      <c r="E58" s="319"/>
      <c r="F58" s="319"/>
      <c r="G58" s="319"/>
      <c r="H58" s="319"/>
      <c r="I58" s="54">
        <f>Obv!C48</f>
        <v>37</v>
      </c>
      <c r="J58" s="55" t="s">
        <v>82</v>
      </c>
      <c r="K58" s="56">
        <f>Obv!D48</f>
        <v>341486</v>
      </c>
    </row>
    <row r="59" spans="1:11" ht="12.75" customHeight="1">
      <c r="A59" s="317"/>
      <c r="B59" s="320" t="str">
        <f>Obv!B101</f>
        <v>Stanje nedospjelih obveza na kraju izvještajnog razdoblja (AOP 091 do 094)</v>
      </c>
      <c r="C59" s="320"/>
      <c r="D59" s="320"/>
      <c r="E59" s="320"/>
      <c r="F59" s="320"/>
      <c r="G59" s="320"/>
      <c r="H59" s="320"/>
      <c r="I59" s="57">
        <f>Obv!C101</f>
        <v>90</v>
      </c>
      <c r="J59" s="58" t="s">
        <v>82</v>
      </c>
      <c r="K59" s="59">
        <f>Obv!D101</f>
        <v>480891</v>
      </c>
    </row>
    <row r="60" spans="1:11" ht="4.5" customHeight="1">
      <c r="A60" s="60"/>
      <c r="B60" s="61"/>
      <c r="C60" s="61"/>
      <c r="D60" s="61"/>
      <c r="E60" s="61"/>
      <c r="F60" s="61"/>
      <c r="G60" s="61"/>
      <c r="H60" s="61"/>
      <c r="I60" s="61"/>
      <c r="J60" s="62"/>
      <c r="K60" s="62"/>
    </row>
    <row r="61" spans="1:11" ht="36.75" customHeight="1">
      <c r="A61" s="63" t="s">
        <v>83</v>
      </c>
      <c r="B61" s="61"/>
      <c r="C61" s="61"/>
      <c r="D61" s="61"/>
      <c r="E61" s="61"/>
      <c r="F61" s="61"/>
      <c r="G61" s="61"/>
      <c r="H61" s="61"/>
      <c r="I61" s="61"/>
      <c r="J61" s="321" t="str">
        <f>"Verzija Excel datoteke: "&amp;MID('[1]Skriveni'!K31,1,1)&amp;"."&amp;MID('[1]Skriveni'!K31,2,1)&amp;"."&amp;MID('[1]Skriveni'!K31,3,1)&amp;"."</f>
        <v>Verzija Excel datoteke: 5.0.6.</v>
      </c>
      <c r="K61" s="321"/>
    </row>
    <row r="62" spans="1:11" ht="53.25" customHeight="1">
      <c r="A62" s="64"/>
      <c r="B62" s="64"/>
      <c r="C62" s="64"/>
      <c r="D62" s="64"/>
      <c r="E62" s="64"/>
      <c r="F62" s="64"/>
      <c r="G62" s="65"/>
      <c r="H62" s="64"/>
      <c r="I62" s="64"/>
      <c r="J62" s="64"/>
      <c r="K62" s="64"/>
    </row>
    <row r="63" spans="1:11" ht="21.75" customHeight="1">
      <c r="A63" s="312" t="s">
        <v>84</v>
      </c>
      <c r="B63" s="312"/>
      <c r="C63" s="312"/>
      <c r="D63" s="312"/>
      <c r="E63" s="66"/>
      <c r="F63" s="67"/>
      <c r="G63" s="66"/>
      <c r="H63" s="313" t="s">
        <v>85</v>
      </c>
      <c r="I63" s="314"/>
      <c r="J63" s="314"/>
      <c r="K63" s="314"/>
    </row>
    <row r="64" ht="4.5" customHeight="1"/>
    <row r="65" ht="12.75" customHeight="1" hidden="1"/>
    <row r="66" spans="1:2" ht="12.75" customHeight="1" hidden="1">
      <c r="A66" s="14">
        <v>11</v>
      </c>
      <c r="B66" s="14" t="s">
        <v>86</v>
      </c>
    </row>
    <row r="67" spans="1:2" ht="12.75" customHeight="1" hidden="1">
      <c r="A67" s="14">
        <v>12</v>
      </c>
      <c r="B67" s="14" t="s">
        <v>87</v>
      </c>
    </row>
    <row r="68" spans="1:2" ht="12.75" customHeight="1" hidden="1">
      <c r="A68" s="14">
        <v>13</v>
      </c>
      <c r="B68" s="14" t="s">
        <v>88</v>
      </c>
    </row>
    <row r="69" spans="1:2" ht="12.75" customHeight="1" hidden="1">
      <c r="A69" s="14">
        <v>21</v>
      </c>
      <c r="B69" s="14" t="s">
        <v>89</v>
      </c>
    </row>
    <row r="70" spans="1:2" ht="12.75" customHeight="1" hidden="1">
      <c r="A70" s="14">
        <v>22</v>
      </c>
      <c r="B70" s="14" t="s">
        <v>90</v>
      </c>
    </row>
    <row r="71" spans="1:2" ht="12.75" customHeight="1" hidden="1">
      <c r="A71" s="14">
        <v>23</v>
      </c>
      <c r="B71" s="14" t="s">
        <v>91</v>
      </c>
    </row>
    <row r="72" spans="1:2" ht="12.75" customHeight="1" hidden="1">
      <c r="A72" s="14">
        <v>31</v>
      </c>
      <c r="B72" s="14" t="s">
        <v>92</v>
      </c>
    </row>
    <row r="73" spans="1:2" ht="12.75" customHeight="1" hidden="1">
      <c r="A73" s="14">
        <v>41</v>
      </c>
      <c r="B73" s="14" t="s">
        <v>93</v>
      </c>
    </row>
    <row r="74" spans="1:2" ht="12.75" customHeight="1" hidden="1">
      <c r="A74" s="14">
        <v>42</v>
      </c>
      <c r="B74" s="14" t="s">
        <v>94</v>
      </c>
    </row>
    <row r="75" ht="12.75" customHeight="1" hidden="1"/>
    <row r="76" spans="1:2" ht="12.75" customHeight="1" hidden="1">
      <c r="A76" s="68" t="s">
        <v>95</v>
      </c>
      <c r="B76" s="69" t="s">
        <v>96</v>
      </c>
    </row>
    <row r="77" spans="1:2" ht="12.75" customHeight="1" hidden="1">
      <c r="A77" s="70"/>
      <c r="B77" s="71" t="s">
        <v>97</v>
      </c>
    </row>
    <row r="78" spans="1:2" ht="12.75" customHeight="1" hidden="1">
      <c r="A78" s="70" t="s">
        <v>98</v>
      </c>
      <c r="B78" s="71" t="s">
        <v>99</v>
      </c>
    </row>
    <row r="79" spans="1:2" ht="12.75" customHeight="1" hidden="1">
      <c r="A79" s="70" t="s">
        <v>100</v>
      </c>
      <c r="B79" s="72" t="s">
        <v>101</v>
      </c>
    </row>
    <row r="80" spans="1:2" ht="12.75" customHeight="1" hidden="1">
      <c r="A80" s="70" t="s">
        <v>102</v>
      </c>
      <c r="B80" s="72" t="s">
        <v>103</v>
      </c>
    </row>
    <row r="81" spans="1:2" ht="12.75" customHeight="1" hidden="1">
      <c r="A81" s="70" t="s">
        <v>32</v>
      </c>
      <c r="B81" s="72" t="s">
        <v>104</v>
      </c>
    </row>
    <row r="82" ht="12.75" customHeight="1" hidden="1"/>
    <row r="83" spans="1:2" ht="12.75" customHeight="1" hidden="1">
      <c r="A83" s="73">
        <v>1</v>
      </c>
      <c r="B83" s="73" t="s">
        <v>105</v>
      </c>
    </row>
    <row r="84" spans="1:2" ht="12.75" customHeight="1" hidden="1">
      <c r="A84" s="73">
        <v>2</v>
      </c>
      <c r="B84" s="73" t="s">
        <v>106</v>
      </c>
    </row>
    <row r="85" spans="1:2" ht="12.75" customHeight="1" hidden="1">
      <c r="A85" s="73">
        <v>3</v>
      </c>
      <c r="B85" s="73" t="s">
        <v>107</v>
      </c>
    </row>
    <row r="86" spans="1:2" ht="12.75" customHeight="1" hidden="1">
      <c r="A86" s="73">
        <v>4</v>
      </c>
      <c r="B86" s="73" t="s">
        <v>108</v>
      </c>
    </row>
    <row r="87" spans="1:2" ht="12.75" customHeight="1" hidden="1">
      <c r="A87" s="73">
        <v>5</v>
      </c>
      <c r="B87" s="73" t="s">
        <v>109</v>
      </c>
    </row>
    <row r="88" spans="1:2" ht="12.75" customHeight="1" hidden="1">
      <c r="A88" s="73">
        <v>6</v>
      </c>
      <c r="B88" s="73" t="s">
        <v>110</v>
      </c>
    </row>
    <row r="89" spans="1:2" ht="12.75" customHeight="1" hidden="1">
      <c r="A89" s="73">
        <v>7</v>
      </c>
      <c r="B89" s="73" t="s">
        <v>111</v>
      </c>
    </row>
    <row r="90" spans="1:2" ht="12.75" customHeight="1" hidden="1">
      <c r="A90" s="73">
        <v>8</v>
      </c>
      <c r="B90" s="73" t="s">
        <v>112</v>
      </c>
    </row>
    <row r="91" spans="1:2" ht="12.75" customHeight="1" hidden="1">
      <c r="A91" s="73">
        <v>9</v>
      </c>
      <c r="B91" s="73" t="s">
        <v>113</v>
      </c>
    </row>
    <row r="92" spans="1:2" ht="12.75" customHeight="1" hidden="1">
      <c r="A92" s="73">
        <v>10</v>
      </c>
      <c r="B92" s="73" t="s">
        <v>114</v>
      </c>
    </row>
    <row r="93" spans="1:2" ht="12.75" customHeight="1" hidden="1">
      <c r="A93" s="73">
        <v>11</v>
      </c>
      <c r="B93" s="73" t="s">
        <v>115</v>
      </c>
    </row>
    <row r="94" spans="1:2" ht="12.75" customHeight="1" hidden="1">
      <c r="A94" s="73">
        <v>12</v>
      </c>
      <c r="B94" s="73" t="s">
        <v>116</v>
      </c>
    </row>
    <row r="95" spans="1:2" ht="12.75" customHeight="1" hidden="1">
      <c r="A95" s="73">
        <v>13</v>
      </c>
      <c r="B95" s="73" t="s">
        <v>117</v>
      </c>
    </row>
    <row r="96" spans="1:2" ht="12.75" customHeight="1" hidden="1">
      <c r="A96" s="73">
        <v>14</v>
      </c>
      <c r="B96" s="73" t="s">
        <v>118</v>
      </c>
    </row>
    <row r="97" spans="1:2" ht="12.75" customHeight="1" hidden="1">
      <c r="A97" s="73">
        <v>15</v>
      </c>
      <c r="B97" s="73" t="s">
        <v>119</v>
      </c>
    </row>
    <row r="98" spans="1:2" ht="12.75" customHeight="1" hidden="1">
      <c r="A98" s="73">
        <v>16</v>
      </c>
      <c r="B98" s="73" t="s">
        <v>120</v>
      </c>
    </row>
    <row r="99" spans="1:2" ht="12.75" customHeight="1" hidden="1">
      <c r="A99" s="73">
        <v>17</v>
      </c>
      <c r="B99" s="73" t="s">
        <v>121</v>
      </c>
    </row>
    <row r="100" spans="1:2" ht="12.75" customHeight="1" hidden="1">
      <c r="A100" s="73">
        <v>18</v>
      </c>
      <c r="B100" s="73" t="s">
        <v>122</v>
      </c>
    </row>
    <row r="101" spans="1:2" ht="12.75" customHeight="1" hidden="1">
      <c r="A101" s="73">
        <v>19</v>
      </c>
      <c r="B101" s="73" t="s">
        <v>123</v>
      </c>
    </row>
    <row r="102" spans="1:2" ht="12.75" customHeight="1" hidden="1">
      <c r="A102" s="73">
        <v>20</v>
      </c>
      <c r="B102" s="73" t="s">
        <v>124</v>
      </c>
    </row>
    <row r="103" spans="1:2" ht="12.75" customHeight="1" hidden="1">
      <c r="A103" s="73">
        <v>21</v>
      </c>
      <c r="B103" s="73" t="s">
        <v>125</v>
      </c>
    </row>
    <row r="104" ht="12.75" customHeight="1" hidden="1"/>
    <row r="105" ht="12.75" customHeight="1" hidden="1"/>
    <row r="106" ht="12.75" customHeight="1" hidden="1"/>
    <row r="107" spans="1:5" ht="12.75" customHeight="1" hidden="1">
      <c r="A107" s="14">
        <v>1</v>
      </c>
      <c r="B107" s="14" t="s">
        <v>126</v>
      </c>
      <c r="C107" s="14">
        <v>16</v>
      </c>
      <c r="E107" s="74">
        <v>111</v>
      </c>
    </row>
    <row r="108" spans="1:5" ht="12.75" customHeight="1" hidden="1">
      <c r="A108" s="14">
        <v>2</v>
      </c>
      <c r="B108" s="14" t="s">
        <v>127</v>
      </c>
      <c r="C108" s="14">
        <v>14</v>
      </c>
      <c r="E108" s="74">
        <v>112</v>
      </c>
    </row>
    <row r="109" spans="1:5" ht="12.75" customHeight="1" hidden="1">
      <c r="A109" s="14">
        <v>3</v>
      </c>
      <c r="B109" s="14" t="s">
        <v>128</v>
      </c>
      <c r="C109" s="14">
        <v>16</v>
      </c>
      <c r="E109" s="74">
        <v>113</v>
      </c>
    </row>
    <row r="110" spans="1:5" ht="12.75" customHeight="1" hidden="1">
      <c r="A110" s="14">
        <v>4</v>
      </c>
      <c r="B110" s="14" t="s">
        <v>129</v>
      </c>
      <c r="C110" s="14">
        <v>8</v>
      </c>
      <c r="E110" s="74">
        <v>114</v>
      </c>
    </row>
    <row r="111" spans="1:5" ht="12.75" customHeight="1" hidden="1">
      <c r="A111" s="14">
        <v>5</v>
      </c>
      <c r="B111" s="14" t="s">
        <v>130</v>
      </c>
      <c r="C111" s="14">
        <v>18</v>
      </c>
      <c r="E111" s="74">
        <v>115</v>
      </c>
    </row>
    <row r="112" spans="1:5" ht="12.75" customHeight="1" hidden="1">
      <c r="A112" s="14">
        <v>6</v>
      </c>
      <c r="B112" s="14" t="s">
        <v>131</v>
      </c>
      <c r="C112" s="14">
        <v>18</v>
      </c>
      <c r="E112" s="74">
        <v>116</v>
      </c>
    </row>
    <row r="113" spans="1:5" ht="12.75" customHeight="1" hidden="1">
      <c r="A113" s="14">
        <v>7</v>
      </c>
      <c r="B113" s="14" t="s">
        <v>132</v>
      </c>
      <c r="C113" s="14">
        <v>4</v>
      </c>
      <c r="E113" s="74">
        <v>119</v>
      </c>
    </row>
    <row r="114" spans="1:5" ht="12.75" customHeight="1" hidden="1">
      <c r="A114" s="14">
        <v>8</v>
      </c>
      <c r="B114" s="14" t="s">
        <v>133</v>
      </c>
      <c r="C114" s="14">
        <v>8</v>
      </c>
      <c r="E114" s="74">
        <v>121</v>
      </c>
    </row>
    <row r="115" spans="1:5" ht="12.75" customHeight="1" hidden="1">
      <c r="A115" s="14">
        <v>9</v>
      </c>
      <c r="B115" s="14" t="s">
        <v>134</v>
      </c>
      <c r="C115" s="14">
        <v>17</v>
      </c>
      <c r="E115" s="74">
        <v>122</v>
      </c>
    </row>
    <row r="116" spans="1:5" ht="12.75" customHeight="1" hidden="1">
      <c r="A116" s="14">
        <v>10</v>
      </c>
      <c r="B116" s="14" t="s">
        <v>135</v>
      </c>
      <c r="C116" s="14">
        <v>12</v>
      </c>
      <c r="E116" s="74">
        <v>123</v>
      </c>
    </row>
    <row r="117" spans="1:5" ht="12.75" customHeight="1" hidden="1">
      <c r="A117" s="14">
        <v>11</v>
      </c>
      <c r="B117" s="14" t="s">
        <v>136</v>
      </c>
      <c r="C117" s="14">
        <v>2</v>
      </c>
      <c r="E117" s="74">
        <v>124</v>
      </c>
    </row>
    <row r="118" spans="1:5" ht="12.75" customHeight="1" hidden="1">
      <c r="A118" s="14">
        <v>12</v>
      </c>
      <c r="B118" s="14" t="s">
        <v>137</v>
      </c>
      <c r="C118" s="14">
        <v>5</v>
      </c>
      <c r="E118" s="74">
        <v>125</v>
      </c>
    </row>
    <row r="119" spans="1:5" ht="12.75" customHeight="1" hidden="1">
      <c r="A119" s="14">
        <v>13</v>
      </c>
      <c r="B119" s="14" t="s">
        <v>138</v>
      </c>
      <c r="C119" s="14">
        <v>14</v>
      </c>
      <c r="E119" s="74">
        <v>125</v>
      </c>
    </row>
    <row r="120" spans="1:5" ht="12.75" customHeight="1" hidden="1">
      <c r="A120" s="14">
        <v>15</v>
      </c>
      <c r="B120" s="14" t="s">
        <v>139</v>
      </c>
      <c r="C120" s="14">
        <v>20</v>
      </c>
      <c r="E120" s="74">
        <v>126</v>
      </c>
    </row>
    <row r="121" spans="1:5" ht="12.75" customHeight="1" hidden="1">
      <c r="A121" s="14">
        <v>16</v>
      </c>
      <c r="B121" s="14" t="s">
        <v>140</v>
      </c>
      <c r="C121" s="14">
        <v>14</v>
      </c>
      <c r="E121" s="74">
        <v>127</v>
      </c>
    </row>
    <row r="122" spans="1:5" ht="12.75" customHeight="1" hidden="1">
      <c r="A122" s="14">
        <v>17</v>
      </c>
      <c r="B122" s="14" t="s">
        <v>141</v>
      </c>
      <c r="C122" s="14">
        <v>13</v>
      </c>
      <c r="E122" s="74">
        <v>128</v>
      </c>
    </row>
    <row r="123" spans="1:5" ht="12.75" customHeight="1" hidden="1">
      <c r="A123" s="14">
        <v>18</v>
      </c>
      <c r="B123" s="14" t="s">
        <v>142</v>
      </c>
      <c r="C123" s="14">
        <v>7</v>
      </c>
      <c r="E123" s="74">
        <v>129</v>
      </c>
    </row>
    <row r="124" spans="1:5" ht="12.75" customHeight="1" hidden="1">
      <c r="A124" s="14">
        <v>19</v>
      </c>
      <c r="B124" s="14" t="s">
        <v>143</v>
      </c>
      <c r="C124" s="14">
        <v>5</v>
      </c>
      <c r="E124" s="74">
        <v>130</v>
      </c>
    </row>
    <row r="125" spans="1:5" ht="12.75" customHeight="1" hidden="1">
      <c r="A125" s="14">
        <v>20</v>
      </c>
      <c r="B125" s="14" t="s">
        <v>144</v>
      </c>
      <c r="C125" s="14">
        <v>13</v>
      </c>
      <c r="E125" s="74">
        <v>141</v>
      </c>
    </row>
    <row r="126" spans="1:5" ht="12.75" customHeight="1" hidden="1">
      <c r="A126" s="14">
        <v>21</v>
      </c>
      <c r="B126" s="14" t="s">
        <v>145</v>
      </c>
      <c r="C126" s="14">
        <v>14</v>
      </c>
      <c r="E126" s="74">
        <v>142</v>
      </c>
    </row>
    <row r="127" spans="1:5" ht="12.75" customHeight="1" hidden="1">
      <c r="A127" s="14">
        <v>22</v>
      </c>
      <c r="B127" s="14" t="s">
        <v>146</v>
      </c>
      <c r="C127" s="14">
        <v>13</v>
      </c>
      <c r="E127" s="74">
        <v>143</v>
      </c>
    </row>
    <row r="128" spans="1:5" ht="12.75" customHeight="1" hidden="1">
      <c r="A128" s="14">
        <v>23</v>
      </c>
      <c r="B128" s="14" t="s">
        <v>147</v>
      </c>
      <c r="C128" s="14">
        <v>14</v>
      </c>
      <c r="E128" s="74">
        <v>144</v>
      </c>
    </row>
    <row r="129" spans="1:5" ht="12.75" customHeight="1" hidden="1">
      <c r="A129" s="14">
        <v>24</v>
      </c>
      <c r="B129" s="14" t="s">
        <v>148</v>
      </c>
      <c r="C129" s="14">
        <v>7</v>
      </c>
      <c r="E129" s="74">
        <v>145</v>
      </c>
    </row>
    <row r="130" spans="1:5" ht="12.75" customHeight="1" hidden="1">
      <c r="A130" s="14">
        <v>25</v>
      </c>
      <c r="B130" s="14" t="s">
        <v>149</v>
      </c>
      <c r="C130" s="14">
        <v>19</v>
      </c>
      <c r="E130" s="74">
        <v>146</v>
      </c>
    </row>
    <row r="131" spans="1:5" ht="12.75" customHeight="1" hidden="1">
      <c r="A131" s="14">
        <v>26</v>
      </c>
      <c r="B131" s="14" t="s">
        <v>150</v>
      </c>
      <c r="C131" s="14">
        <v>16</v>
      </c>
      <c r="E131" s="74">
        <v>147</v>
      </c>
    </row>
    <row r="132" spans="1:5" ht="12.75" customHeight="1" hidden="1">
      <c r="A132" s="14">
        <v>27</v>
      </c>
      <c r="B132" s="14" t="s">
        <v>151</v>
      </c>
      <c r="C132" s="14">
        <v>17</v>
      </c>
      <c r="E132" s="74">
        <v>149</v>
      </c>
    </row>
    <row r="133" spans="1:5" ht="12.75" customHeight="1" hidden="1">
      <c r="A133" s="14">
        <v>29</v>
      </c>
      <c r="B133" s="14" t="s">
        <v>152</v>
      </c>
      <c r="C133" s="14">
        <v>16</v>
      </c>
      <c r="E133" s="74">
        <v>150</v>
      </c>
    </row>
    <row r="134" spans="1:5" ht="12.75" customHeight="1" hidden="1">
      <c r="A134" s="14">
        <v>30</v>
      </c>
      <c r="B134" s="14" t="s">
        <v>153</v>
      </c>
      <c r="C134" s="14">
        <v>4</v>
      </c>
      <c r="E134" s="74">
        <v>161</v>
      </c>
    </row>
    <row r="135" spans="1:5" ht="12.75" customHeight="1" hidden="1">
      <c r="A135" s="14">
        <v>32</v>
      </c>
      <c r="B135" s="14" t="s">
        <v>154</v>
      </c>
      <c r="C135" s="14">
        <v>16</v>
      </c>
      <c r="E135" s="74">
        <v>162</v>
      </c>
    </row>
    <row r="136" spans="1:5" ht="12.75" customHeight="1" hidden="1">
      <c r="A136" s="14">
        <v>33</v>
      </c>
      <c r="B136" s="14" t="s">
        <v>155</v>
      </c>
      <c r="C136" s="14">
        <v>1</v>
      </c>
      <c r="E136" s="74">
        <v>163</v>
      </c>
    </row>
    <row r="137" spans="1:5" ht="12.75" customHeight="1" hidden="1">
      <c r="A137" s="14">
        <v>34</v>
      </c>
      <c r="B137" s="14" t="s">
        <v>156</v>
      </c>
      <c r="C137" s="14">
        <v>1</v>
      </c>
      <c r="E137" s="74">
        <v>164</v>
      </c>
    </row>
    <row r="138" spans="1:5" ht="12.75" customHeight="1" hidden="1">
      <c r="A138" s="14">
        <v>35</v>
      </c>
      <c r="B138" s="14" t="s">
        <v>157</v>
      </c>
      <c r="C138" s="14">
        <v>11</v>
      </c>
      <c r="E138" s="74">
        <v>170</v>
      </c>
    </row>
    <row r="139" spans="1:5" ht="12.75" customHeight="1" hidden="1">
      <c r="A139" s="14">
        <v>36</v>
      </c>
      <c r="B139" s="14" t="s">
        <v>158</v>
      </c>
      <c r="C139" s="14">
        <v>5</v>
      </c>
      <c r="E139" s="74">
        <v>210</v>
      </c>
    </row>
    <row r="140" spans="1:5" ht="12.75" customHeight="1" hidden="1">
      <c r="A140" s="14">
        <v>37</v>
      </c>
      <c r="B140" s="14" t="s">
        <v>159</v>
      </c>
      <c r="C140" s="14">
        <v>9</v>
      </c>
      <c r="E140" s="74">
        <v>220</v>
      </c>
    </row>
    <row r="141" spans="1:5" ht="12.75" customHeight="1" hidden="1">
      <c r="A141" s="14">
        <v>38</v>
      </c>
      <c r="B141" s="14" t="s">
        <v>160</v>
      </c>
      <c r="C141" s="14">
        <v>8</v>
      </c>
      <c r="E141" s="74">
        <v>230</v>
      </c>
    </row>
    <row r="142" spans="1:5" ht="12.75" customHeight="1" hidden="1">
      <c r="A142" s="14">
        <v>39</v>
      </c>
      <c r="B142" s="14" t="s">
        <v>161</v>
      </c>
      <c r="C142" s="14">
        <v>12</v>
      </c>
      <c r="E142" s="74">
        <v>240</v>
      </c>
    </row>
    <row r="143" spans="1:5" ht="12.75" customHeight="1" hidden="1">
      <c r="A143" s="14">
        <v>40</v>
      </c>
      <c r="B143" s="14" t="s">
        <v>162</v>
      </c>
      <c r="C143" s="14">
        <v>18</v>
      </c>
      <c r="E143" s="74">
        <v>311</v>
      </c>
    </row>
    <row r="144" spans="1:5" ht="12.75" customHeight="1" hidden="1">
      <c r="A144" s="14">
        <v>41</v>
      </c>
      <c r="B144" s="14" t="s">
        <v>163</v>
      </c>
      <c r="C144" s="14">
        <v>2</v>
      </c>
      <c r="E144" s="74">
        <v>312</v>
      </c>
    </row>
    <row r="145" spans="1:5" ht="12.75" customHeight="1" hidden="1">
      <c r="A145" s="14">
        <v>42</v>
      </c>
      <c r="B145" s="14" t="s">
        <v>164</v>
      </c>
      <c r="C145" s="14">
        <v>18</v>
      </c>
      <c r="E145" s="74">
        <v>321</v>
      </c>
    </row>
    <row r="146" spans="1:5" ht="12.75" customHeight="1" hidden="1">
      <c r="A146" s="14">
        <v>43</v>
      </c>
      <c r="B146" s="14" t="s">
        <v>165</v>
      </c>
      <c r="C146" s="14">
        <v>18</v>
      </c>
      <c r="E146" s="74">
        <v>322</v>
      </c>
    </row>
    <row r="147" spans="1:5" ht="12.75" customHeight="1" hidden="1">
      <c r="A147" s="14">
        <v>44</v>
      </c>
      <c r="B147" s="14" t="s">
        <v>166</v>
      </c>
      <c r="C147" s="14">
        <v>16</v>
      </c>
      <c r="E147" s="74">
        <v>510</v>
      </c>
    </row>
    <row r="148" spans="1:5" ht="12.75" customHeight="1" hidden="1">
      <c r="A148" s="14">
        <v>46</v>
      </c>
      <c r="B148" s="14" t="s">
        <v>167</v>
      </c>
      <c r="C148" s="14">
        <v>12</v>
      </c>
      <c r="E148" s="74">
        <v>520</v>
      </c>
    </row>
    <row r="149" spans="1:5" ht="12.75" customHeight="1" hidden="1">
      <c r="A149" s="14">
        <v>47</v>
      </c>
      <c r="B149" s="14" t="s">
        <v>168</v>
      </c>
      <c r="C149" s="14">
        <v>18</v>
      </c>
      <c r="E149" s="74">
        <v>610</v>
      </c>
    </row>
    <row r="150" spans="1:5" ht="12.75" customHeight="1" hidden="1">
      <c r="A150" s="14">
        <v>48</v>
      </c>
      <c r="B150" s="14" t="s">
        <v>169</v>
      </c>
      <c r="C150" s="14">
        <v>5</v>
      </c>
      <c r="E150" s="74">
        <v>620</v>
      </c>
    </row>
    <row r="151" spans="1:5" ht="12.75" customHeight="1" hidden="1">
      <c r="A151" s="14">
        <v>49</v>
      </c>
      <c r="B151" s="14" t="s">
        <v>170</v>
      </c>
      <c r="C151" s="14">
        <v>4</v>
      </c>
      <c r="E151" s="74">
        <v>710</v>
      </c>
    </row>
    <row r="152" spans="1:5" ht="12.75" customHeight="1" hidden="1">
      <c r="A152" s="14">
        <v>50</v>
      </c>
      <c r="B152" s="14" t="s">
        <v>171</v>
      </c>
      <c r="C152" s="14">
        <v>17</v>
      </c>
      <c r="E152" s="74">
        <v>721</v>
      </c>
    </row>
    <row r="153" spans="1:5" ht="12.75" customHeight="1" hidden="1">
      <c r="A153" s="14">
        <v>51</v>
      </c>
      <c r="B153" s="14" t="s">
        <v>172</v>
      </c>
      <c r="C153" s="14">
        <v>15</v>
      </c>
      <c r="E153" s="74">
        <v>729</v>
      </c>
    </row>
    <row r="154" spans="1:5" ht="12.75" customHeight="1" hidden="1">
      <c r="A154" s="14">
        <v>52</v>
      </c>
      <c r="B154" s="14" t="s">
        <v>173</v>
      </c>
      <c r="C154" s="14">
        <v>8</v>
      </c>
      <c r="E154" s="74">
        <v>811</v>
      </c>
    </row>
    <row r="155" spans="1:5" ht="12.75" customHeight="1" hidden="1">
      <c r="A155" s="14">
        <v>53</v>
      </c>
      <c r="B155" s="14" t="s">
        <v>174</v>
      </c>
      <c r="C155" s="14">
        <v>8</v>
      </c>
      <c r="E155" s="74">
        <v>812</v>
      </c>
    </row>
    <row r="156" spans="1:5" ht="12.75" customHeight="1" hidden="1">
      <c r="A156" s="14">
        <v>54</v>
      </c>
      <c r="B156" s="14" t="s">
        <v>175</v>
      </c>
      <c r="C156" s="14">
        <v>10</v>
      </c>
      <c r="E156" s="74">
        <v>891</v>
      </c>
    </row>
    <row r="157" spans="1:5" ht="12.75" customHeight="1" hidden="1">
      <c r="A157" s="14">
        <v>55</v>
      </c>
      <c r="B157" s="14" t="s">
        <v>176</v>
      </c>
      <c r="C157" s="14">
        <v>8</v>
      </c>
      <c r="E157" s="74">
        <v>892</v>
      </c>
    </row>
    <row r="158" spans="1:5" ht="12.75" customHeight="1" hidden="1">
      <c r="A158" s="14">
        <v>56</v>
      </c>
      <c r="B158" s="14" t="s">
        <v>177</v>
      </c>
      <c r="C158" s="14">
        <v>10</v>
      </c>
      <c r="E158" s="74">
        <v>893</v>
      </c>
    </row>
    <row r="159" spans="1:5" ht="12.75" customHeight="1" hidden="1">
      <c r="A159" s="14">
        <v>57</v>
      </c>
      <c r="B159" s="14" t="s">
        <v>178</v>
      </c>
      <c r="C159" s="14">
        <v>10</v>
      </c>
      <c r="E159" s="74">
        <v>899</v>
      </c>
    </row>
    <row r="160" spans="1:5" ht="12.75" customHeight="1" hidden="1">
      <c r="A160" s="14">
        <v>58</v>
      </c>
      <c r="B160" s="14" t="s">
        <v>179</v>
      </c>
      <c r="C160" s="14">
        <v>11</v>
      </c>
      <c r="E160" s="74">
        <v>910</v>
      </c>
    </row>
    <row r="161" spans="1:5" ht="12.75" customHeight="1" hidden="1">
      <c r="A161" s="14">
        <v>60</v>
      </c>
      <c r="B161" s="14" t="s">
        <v>180</v>
      </c>
      <c r="C161" s="14">
        <v>20</v>
      </c>
      <c r="E161" s="74">
        <v>990</v>
      </c>
    </row>
    <row r="162" spans="1:5" ht="12.75" customHeight="1" hidden="1">
      <c r="A162" s="14">
        <v>61</v>
      </c>
      <c r="B162" s="14" t="s">
        <v>181</v>
      </c>
      <c r="C162" s="14">
        <v>8</v>
      </c>
      <c r="E162" s="74">
        <v>1011</v>
      </c>
    </row>
    <row r="163" spans="1:5" ht="12.75" customHeight="1" hidden="1">
      <c r="A163" s="14">
        <v>63</v>
      </c>
      <c r="B163" s="14" t="s">
        <v>182</v>
      </c>
      <c r="C163" s="14">
        <v>7</v>
      </c>
      <c r="E163" s="74">
        <v>1012</v>
      </c>
    </row>
    <row r="164" spans="1:5" ht="12.75" customHeight="1" hidden="1">
      <c r="A164" s="14">
        <v>64</v>
      </c>
      <c r="B164" s="14" t="s">
        <v>183</v>
      </c>
      <c r="C164" s="14">
        <v>14</v>
      </c>
      <c r="E164" s="74">
        <v>1013</v>
      </c>
    </row>
    <row r="165" spans="1:5" ht="12.75" customHeight="1" hidden="1">
      <c r="A165" s="14">
        <v>65</v>
      </c>
      <c r="B165" s="14" t="s">
        <v>184</v>
      </c>
      <c r="C165" s="14">
        <v>14</v>
      </c>
      <c r="E165" s="74">
        <v>1020</v>
      </c>
    </row>
    <row r="166" spans="1:5" ht="12.75" customHeight="1" hidden="1">
      <c r="A166" s="14">
        <v>66</v>
      </c>
      <c r="B166" s="14" t="s">
        <v>185</v>
      </c>
      <c r="C166" s="14">
        <v>14</v>
      </c>
      <c r="E166" s="74">
        <v>1031</v>
      </c>
    </row>
    <row r="167" spans="1:5" ht="12.75" customHeight="1" hidden="1">
      <c r="A167" s="14">
        <v>67</v>
      </c>
      <c r="B167" s="14" t="s">
        <v>186</v>
      </c>
      <c r="C167" s="14">
        <v>7</v>
      </c>
      <c r="E167" s="74">
        <v>1032</v>
      </c>
    </row>
    <row r="168" spans="1:5" ht="12.75" customHeight="1" hidden="1">
      <c r="A168" s="14">
        <v>68</v>
      </c>
      <c r="B168" s="14" t="s">
        <v>187</v>
      </c>
      <c r="C168" s="14">
        <v>12</v>
      </c>
      <c r="E168" s="74">
        <v>1039</v>
      </c>
    </row>
    <row r="169" spans="1:5" ht="12.75" customHeight="1" hidden="1">
      <c r="A169" s="14">
        <v>69</v>
      </c>
      <c r="B169" s="14" t="s">
        <v>188</v>
      </c>
      <c r="C169" s="14">
        <v>8</v>
      </c>
      <c r="E169" s="74">
        <v>1041</v>
      </c>
    </row>
    <row r="170" spans="1:5" ht="12.75" customHeight="1" hidden="1">
      <c r="A170" s="14">
        <v>70</v>
      </c>
      <c r="B170" s="14" t="s">
        <v>189</v>
      </c>
      <c r="C170" s="14">
        <v>2</v>
      </c>
      <c r="E170" s="74">
        <v>1042</v>
      </c>
    </row>
    <row r="171" spans="1:5" ht="12.75" customHeight="1" hidden="1">
      <c r="A171" s="14">
        <v>71</v>
      </c>
      <c r="B171" s="14" t="s">
        <v>190</v>
      </c>
      <c r="C171" s="14">
        <v>7</v>
      </c>
      <c r="E171" s="74">
        <v>1051</v>
      </c>
    </row>
    <row r="172" spans="1:5" ht="12.75" customHeight="1" hidden="1">
      <c r="A172" s="14">
        <v>72</v>
      </c>
      <c r="B172" s="14" t="s">
        <v>191</v>
      </c>
      <c r="C172" s="14">
        <v>17</v>
      </c>
      <c r="E172" s="74">
        <v>1052</v>
      </c>
    </row>
    <row r="173" spans="1:5" ht="12.75" customHeight="1" hidden="1">
      <c r="A173" s="14">
        <v>74</v>
      </c>
      <c r="B173" s="14" t="s">
        <v>192</v>
      </c>
      <c r="C173" s="14">
        <v>8</v>
      </c>
      <c r="E173" s="74">
        <v>1061</v>
      </c>
    </row>
    <row r="174" spans="1:5" ht="12.75" customHeight="1" hidden="1">
      <c r="A174" s="14">
        <v>75</v>
      </c>
      <c r="B174" s="14" t="s">
        <v>193</v>
      </c>
      <c r="C174" s="14">
        <v>20</v>
      </c>
      <c r="E174" s="74">
        <v>1062</v>
      </c>
    </row>
    <row r="175" spans="1:5" ht="12.75" customHeight="1" hidden="1">
      <c r="A175" s="14">
        <v>77</v>
      </c>
      <c r="B175" s="14" t="s">
        <v>194</v>
      </c>
      <c r="C175" s="14">
        <v>17</v>
      </c>
      <c r="E175" s="74">
        <v>1071</v>
      </c>
    </row>
    <row r="176" spans="1:5" ht="12.75" customHeight="1" hidden="1">
      <c r="A176" s="14">
        <v>78</v>
      </c>
      <c r="B176" s="14" t="s">
        <v>195</v>
      </c>
      <c r="C176" s="14">
        <v>20</v>
      </c>
      <c r="E176" s="74">
        <v>1072</v>
      </c>
    </row>
    <row r="177" spans="1:5" ht="12.75" customHeight="1" hidden="1">
      <c r="A177" s="14">
        <v>79</v>
      </c>
      <c r="B177" s="14" t="s">
        <v>196</v>
      </c>
      <c r="C177" s="14">
        <v>2</v>
      </c>
      <c r="E177" s="74">
        <v>1073</v>
      </c>
    </row>
    <row r="178" spans="1:5" ht="12.75" customHeight="1" hidden="1">
      <c r="A178" s="14">
        <v>80</v>
      </c>
      <c r="B178" s="14" t="s">
        <v>197</v>
      </c>
      <c r="C178" s="14">
        <v>5</v>
      </c>
      <c r="E178" s="74">
        <v>1081</v>
      </c>
    </row>
    <row r="179" spans="1:5" ht="12.75" customHeight="1" hidden="1">
      <c r="A179" s="14">
        <v>81</v>
      </c>
      <c r="B179" s="14" t="s">
        <v>198</v>
      </c>
      <c r="C179" s="14">
        <v>12</v>
      </c>
      <c r="E179" s="74">
        <v>1082</v>
      </c>
    </row>
    <row r="180" spans="1:5" ht="12.75" customHeight="1" hidden="1">
      <c r="A180" s="14">
        <v>82</v>
      </c>
      <c r="B180" s="14" t="s">
        <v>199</v>
      </c>
      <c r="C180" s="14">
        <v>20</v>
      </c>
      <c r="E180" s="74">
        <v>1083</v>
      </c>
    </row>
    <row r="181" spans="1:5" ht="12.75" customHeight="1" hidden="1">
      <c r="A181" s="14">
        <v>83</v>
      </c>
      <c r="B181" s="14" t="s">
        <v>200</v>
      </c>
      <c r="C181" s="14">
        <v>3</v>
      </c>
      <c r="E181" s="74">
        <v>1084</v>
      </c>
    </row>
    <row r="182" spans="1:5" ht="12.75" customHeight="1" hidden="1">
      <c r="A182" s="14">
        <v>84</v>
      </c>
      <c r="B182" s="14" t="s">
        <v>201</v>
      </c>
      <c r="C182" s="14">
        <v>9</v>
      </c>
      <c r="E182" s="74">
        <v>1085</v>
      </c>
    </row>
    <row r="183" spans="1:5" ht="12.75" customHeight="1" hidden="1">
      <c r="A183" s="14">
        <v>85</v>
      </c>
      <c r="B183" s="14" t="s">
        <v>202</v>
      </c>
      <c r="C183" s="14">
        <v>5</v>
      </c>
      <c r="E183" s="74">
        <v>1086</v>
      </c>
    </row>
    <row r="184" spans="1:5" ht="12.75" customHeight="1" hidden="1">
      <c r="A184" s="14">
        <v>86</v>
      </c>
      <c r="B184" s="14" t="s">
        <v>203</v>
      </c>
      <c r="C184" s="14">
        <v>14</v>
      </c>
      <c r="E184" s="74">
        <v>1089</v>
      </c>
    </row>
    <row r="185" spans="1:5" ht="12.75" customHeight="1" hidden="1">
      <c r="A185" s="14">
        <v>87</v>
      </c>
      <c r="B185" s="14" t="s">
        <v>204</v>
      </c>
      <c r="C185" s="14">
        <v>17</v>
      </c>
      <c r="E185" s="74">
        <v>1091</v>
      </c>
    </row>
    <row r="186" spans="1:5" ht="12.75" customHeight="1" hidden="1">
      <c r="A186" s="14">
        <v>88</v>
      </c>
      <c r="B186" s="14" t="s">
        <v>205</v>
      </c>
      <c r="C186" s="14">
        <v>17</v>
      </c>
      <c r="E186" s="74">
        <v>1092</v>
      </c>
    </row>
    <row r="187" spans="1:5" ht="12.75" customHeight="1" hidden="1">
      <c r="A187" s="14">
        <v>89</v>
      </c>
      <c r="B187" s="14" t="s">
        <v>206</v>
      </c>
      <c r="C187" s="14">
        <v>20</v>
      </c>
      <c r="E187" s="74">
        <v>1101</v>
      </c>
    </row>
    <row r="188" spans="1:5" ht="12.75" customHeight="1" hidden="1">
      <c r="A188" s="14">
        <v>90</v>
      </c>
      <c r="B188" s="14" t="s">
        <v>207</v>
      </c>
      <c r="C188" s="14">
        <v>4</v>
      </c>
      <c r="E188" s="74">
        <v>1102</v>
      </c>
    </row>
    <row r="189" spans="1:5" ht="12.75" customHeight="1" hidden="1">
      <c r="A189" s="14">
        <v>91</v>
      </c>
      <c r="B189" s="14" t="s">
        <v>208</v>
      </c>
      <c r="C189" s="14">
        <v>14</v>
      </c>
      <c r="E189" s="74">
        <v>1103</v>
      </c>
    </row>
    <row r="190" spans="1:5" ht="12.75" customHeight="1" hidden="1">
      <c r="A190" s="14">
        <v>92</v>
      </c>
      <c r="B190" s="14" t="s">
        <v>209</v>
      </c>
      <c r="C190" s="14">
        <v>16</v>
      </c>
      <c r="E190" s="74">
        <v>1104</v>
      </c>
    </row>
    <row r="191" spans="1:5" ht="12.75" customHeight="1" hidden="1">
      <c r="A191" s="14">
        <v>94</v>
      </c>
      <c r="B191" s="14" t="s">
        <v>210</v>
      </c>
      <c r="C191" s="14">
        <v>14</v>
      </c>
      <c r="E191" s="74">
        <v>1105</v>
      </c>
    </row>
    <row r="192" spans="1:5" ht="12.75" customHeight="1" hidden="1">
      <c r="A192" s="14">
        <v>95</v>
      </c>
      <c r="B192" s="14" t="s">
        <v>211</v>
      </c>
      <c r="C192" s="14">
        <v>15</v>
      </c>
      <c r="E192" s="74">
        <v>1106</v>
      </c>
    </row>
    <row r="193" spans="1:5" ht="12.75" customHeight="1" hidden="1">
      <c r="A193" s="14">
        <v>96</v>
      </c>
      <c r="B193" s="14" t="s">
        <v>212</v>
      </c>
      <c r="C193" s="14">
        <v>6</v>
      </c>
      <c r="E193" s="74">
        <v>1107</v>
      </c>
    </row>
    <row r="194" spans="1:5" ht="12.75" customHeight="1" hidden="1">
      <c r="A194" s="14">
        <v>97</v>
      </c>
      <c r="B194" s="14" t="s">
        <v>213</v>
      </c>
      <c r="C194" s="14">
        <v>1</v>
      </c>
      <c r="E194" s="74">
        <v>1200</v>
      </c>
    </row>
    <row r="195" spans="1:5" ht="12.75" customHeight="1" hidden="1">
      <c r="A195" s="14">
        <v>98</v>
      </c>
      <c r="B195" s="14" t="s">
        <v>214</v>
      </c>
      <c r="C195" s="14">
        <v>19</v>
      </c>
      <c r="E195" s="74">
        <v>1310</v>
      </c>
    </row>
    <row r="196" spans="1:5" ht="12.75" customHeight="1" hidden="1">
      <c r="A196" s="14">
        <v>99</v>
      </c>
      <c r="B196" s="14" t="s">
        <v>215</v>
      </c>
      <c r="C196" s="14">
        <v>4</v>
      </c>
      <c r="E196" s="74">
        <v>1320</v>
      </c>
    </row>
    <row r="197" spans="1:5" ht="12.75" customHeight="1" hidden="1">
      <c r="A197" s="14">
        <v>100</v>
      </c>
      <c r="B197" s="14" t="s">
        <v>216</v>
      </c>
      <c r="C197" s="14">
        <v>17</v>
      </c>
      <c r="E197" s="74">
        <v>1330</v>
      </c>
    </row>
    <row r="198" spans="1:5" ht="12.75" customHeight="1" hidden="1">
      <c r="A198" s="14">
        <v>101</v>
      </c>
      <c r="B198" s="14" t="s">
        <v>217</v>
      </c>
      <c r="C198" s="14">
        <v>1</v>
      </c>
      <c r="E198" s="74">
        <v>1391</v>
      </c>
    </row>
    <row r="199" spans="1:5" ht="12.75" customHeight="1" hidden="1">
      <c r="A199" s="14">
        <v>102</v>
      </c>
      <c r="B199" s="14" t="s">
        <v>218</v>
      </c>
      <c r="C199" s="14">
        <v>3</v>
      </c>
      <c r="E199" s="74">
        <v>1392</v>
      </c>
    </row>
    <row r="200" spans="1:5" ht="12.75" customHeight="1" hidden="1">
      <c r="A200" s="14">
        <v>103</v>
      </c>
      <c r="B200" s="14" t="s">
        <v>219</v>
      </c>
      <c r="C200" s="14">
        <v>14</v>
      </c>
      <c r="E200" s="74">
        <v>1393</v>
      </c>
    </row>
    <row r="201" spans="1:5" ht="12.75" customHeight="1" hidden="1">
      <c r="A201" s="14">
        <v>104</v>
      </c>
      <c r="B201" s="14" t="s">
        <v>220</v>
      </c>
      <c r="C201" s="14">
        <v>6</v>
      </c>
      <c r="E201" s="74">
        <v>1394</v>
      </c>
    </row>
    <row r="202" spans="1:5" ht="12.75" customHeight="1" hidden="1">
      <c r="A202" s="14">
        <v>105</v>
      </c>
      <c r="B202" s="14" t="s">
        <v>221</v>
      </c>
      <c r="C202" s="14">
        <v>7</v>
      </c>
      <c r="E202" s="74">
        <v>1395</v>
      </c>
    </row>
    <row r="203" spans="1:5" ht="12.75" customHeight="1" hidden="1">
      <c r="A203" s="14">
        <v>106</v>
      </c>
      <c r="B203" s="14" t="s">
        <v>222</v>
      </c>
      <c r="C203" s="14">
        <v>14</v>
      </c>
      <c r="E203" s="74">
        <v>1396</v>
      </c>
    </row>
    <row r="204" spans="1:5" ht="12.75" customHeight="1" hidden="1">
      <c r="A204" s="14">
        <v>107</v>
      </c>
      <c r="B204" s="14" t="s">
        <v>223</v>
      </c>
      <c r="C204" s="14">
        <v>6</v>
      </c>
      <c r="E204" s="74">
        <v>1399</v>
      </c>
    </row>
    <row r="205" spans="1:5" ht="12.75" customHeight="1" hidden="1">
      <c r="A205" s="14">
        <v>108</v>
      </c>
      <c r="B205" s="14" t="s">
        <v>224</v>
      </c>
      <c r="C205" s="14">
        <v>2</v>
      </c>
      <c r="E205" s="74">
        <v>1411</v>
      </c>
    </row>
    <row r="206" spans="1:5" ht="12.75" customHeight="1" hidden="1">
      <c r="A206" s="14">
        <v>110</v>
      </c>
      <c r="B206" s="14" t="s">
        <v>225</v>
      </c>
      <c r="C206" s="14">
        <v>14</v>
      </c>
      <c r="E206" s="74">
        <v>1412</v>
      </c>
    </row>
    <row r="207" spans="1:5" ht="12.75" customHeight="1" hidden="1">
      <c r="A207" s="14">
        <v>111</v>
      </c>
      <c r="B207" s="14" t="s">
        <v>226</v>
      </c>
      <c r="C207" s="14">
        <v>14</v>
      </c>
      <c r="E207" s="74">
        <v>1413</v>
      </c>
    </row>
    <row r="208" spans="1:5" ht="12.75" customHeight="1" hidden="1">
      <c r="A208" s="14">
        <v>113</v>
      </c>
      <c r="B208" s="14" t="s">
        <v>227</v>
      </c>
      <c r="C208" s="14">
        <v>15</v>
      </c>
      <c r="E208" s="74">
        <v>1414</v>
      </c>
    </row>
    <row r="209" spans="1:5" ht="12.75" customHeight="1" hidden="1">
      <c r="A209" s="14">
        <v>114</v>
      </c>
      <c r="B209" s="14" t="s">
        <v>228</v>
      </c>
      <c r="C209" s="14">
        <v>1</v>
      </c>
      <c r="E209" s="74">
        <v>1419</v>
      </c>
    </row>
    <row r="210" spans="1:5" ht="12.75" customHeight="1" hidden="1">
      <c r="A210" s="14">
        <v>115</v>
      </c>
      <c r="B210" s="14" t="s">
        <v>229</v>
      </c>
      <c r="C210" s="14">
        <v>6</v>
      </c>
      <c r="E210" s="74">
        <v>1420</v>
      </c>
    </row>
    <row r="211" spans="1:5" ht="12.75" customHeight="1" hidden="1">
      <c r="A211" s="14">
        <v>116</v>
      </c>
      <c r="B211" s="14" t="s">
        <v>230</v>
      </c>
      <c r="C211" s="14">
        <v>14</v>
      </c>
      <c r="E211" s="74">
        <v>1431</v>
      </c>
    </row>
    <row r="212" spans="1:5" ht="12.75" customHeight="1" hidden="1">
      <c r="A212" s="14">
        <v>117</v>
      </c>
      <c r="B212" s="14" t="s">
        <v>231</v>
      </c>
      <c r="C212" s="14">
        <v>8</v>
      </c>
      <c r="E212" s="74">
        <v>1439</v>
      </c>
    </row>
    <row r="213" spans="1:5" ht="12.75" customHeight="1" hidden="1">
      <c r="A213" s="14">
        <v>118</v>
      </c>
      <c r="B213" s="14" t="s">
        <v>232</v>
      </c>
      <c r="C213" s="14">
        <v>12</v>
      </c>
      <c r="E213" s="74">
        <v>1511</v>
      </c>
    </row>
    <row r="214" spans="1:5" ht="12.75" customHeight="1" hidden="1">
      <c r="A214" s="14">
        <v>119</v>
      </c>
      <c r="B214" s="14" t="s">
        <v>233</v>
      </c>
      <c r="C214" s="14">
        <v>7</v>
      </c>
      <c r="E214" s="74">
        <v>1512</v>
      </c>
    </row>
    <row r="215" spans="1:5" ht="12.75" customHeight="1" hidden="1">
      <c r="A215" s="14">
        <v>120</v>
      </c>
      <c r="B215" s="14" t="s">
        <v>234</v>
      </c>
      <c r="C215" s="14">
        <v>4</v>
      </c>
      <c r="E215" s="74">
        <v>1520</v>
      </c>
    </row>
    <row r="216" spans="1:5" ht="12.75" customHeight="1" hidden="1">
      <c r="A216" s="14">
        <v>121</v>
      </c>
      <c r="B216" s="14" t="s">
        <v>235</v>
      </c>
      <c r="C216" s="14">
        <v>3</v>
      </c>
      <c r="E216" s="74">
        <v>1610</v>
      </c>
    </row>
    <row r="217" spans="1:5" ht="12.75" customHeight="1" hidden="1">
      <c r="A217" s="14">
        <v>122</v>
      </c>
      <c r="B217" s="14" t="s">
        <v>236</v>
      </c>
      <c r="C217" s="14">
        <v>6</v>
      </c>
      <c r="E217" s="74">
        <v>1621</v>
      </c>
    </row>
    <row r="218" spans="1:5" ht="12.75" customHeight="1" hidden="1">
      <c r="A218" s="14">
        <v>123</v>
      </c>
      <c r="B218" s="14" t="s">
        <v>237</v>
      </c>
      <c r="C218" s="14">
        <v>20</v>
      </c>
      <c r="E218" s="74">
        <v>1622</v>
      </c>
    </row>
    <row r="219" spans="1:5" ht="12.75" customHeight="1" hidden="1">
      <c r="A219" s="14">
        <v>124</v>
      </c>
      <c r="B219" s="14" t="s">
        <v>238</v>
      </c>
      <c r="C219" s="14">
        <v>14</v>
      </c>
      <c r="E219" s="74">
        <v>1623</v>
      </c>
    </row>
    <row r="220" spans="1:5" ht="12.75" customHeight="1" hidden="1">
      <c r="A220" s="14">
        <v>125</v>
      </c>
      <c r="B220" s="14" t="s">
        <v>239</v>
      </c>
      <c r="C220" s="14">
        <v>2</v>
      </c>
      <c r="E220" s="74">
        <v>1624</v>
      </c>
    </row>
    <row r="221" spans="1:5" ht="12.75" customHeight="1" hidden="1">
      <c r="A221" s="14">
        <v>127</v>
      </c>
      <c r="B221" s="14" t="s">
        <v>240</v>
      </c>
      <c r="C221" s="14">
        <v>12</v>
      </c>
      <c r="E221" s="74">
        <v>1629</v>
      </c>
    </row>
    <row r="222" spans="1:5" ht="12.75" customHeight="1" hidden="1">
      <c r="A222" s="14">
        <v>129</v>
      </c>
      <c r="B222" s="14" t="s">
        <v>241</v>
      </c>
      <c r="C222" s="14">
        <v>5</v>
      </c>
      <c r="E222" s="74">
        <v>1711</v>
      </c>
    </row>
    <row r="223" spans="1:5" ht="12.75" customHeight="1" hidden="1">
      <c r="A223" s="14">
        <v>130</v>
      </c>
      <c r="B223" s="14" t="s">
        <v>242</v>
      </c>
      <c r="C223" s="14">
        <v>9</v>
      </c>
      <c r="E223" s="74">
        <v>1712</v>
      </c>
    </row>
    <row r="224" spans="1:5" ht="12.75" customHeight="1" hidden="1">
      <c r="A224" s="14">
        <v>131</v>
      </c>
      <c r="B224" s="14" t="s">
        <v>243</v>
      </c>
      <c r="C224" s="14">
        <v>13</v>
      </c>
      <c r="E224" s="74">
        <v>1721</v>
      </c>
    </row>
    <row r="225" spans="1:5" ht="12.75" customHeight="1" hidden="1">
      <c r="A225" s="14">
        <v>132</v>
      </c>
      <c r="B225" s="14" t="s">
        <v>244</v>
      </c>
      <c r="C225" s="14">
        <v>18</v>
      </c>
      <c r="E225" s="74">
        <v>1722</v>
      </c>
    </row>
    <row r="226" spans="1:5" ht="12.75" customHeight="1" hidden="1">
      <c r="A226" s="14">
        <v>133</v>
      </c>
      <c r="B226" s="14" t="s">
        <v>125</v>
      </c>
      <c r="C226" s="14">
        <v>21</v>
      </c>
      <c r="E226" s="74">
        <v>1723</v>
      </c>
    </row>
    <row r="227" spans="1:5" ht="12.75" customHeight="1" hidden="1">
      <c r="A227" s="14">
        <v>134</v>
      </c>
      <c r="B227" s="14" t="s">
        <v>245</v>
      </c>
      <c r="C227" s="14">
        <v>17</v>
      </c>
      <c r="E227" s="74">
        <v>1724</v>
      </c>
    </row>
    <row r="228" spans="1:5" ht="12.75" customHeight="1" hidden="1">
      <c r="A228" s="14">
        <v>135</v>
      </c>
      <c r="B228" s="14" t="s">
        <v>246</v>
      </c>
      <c r="C228" s="14">
        <v>1</v>
      </c>
      <c r="E228" s="74">
        <v>1729</v>
      </c>
    </row>
    <row r="229" spans="1:5" ht="12.75" customHeight="1" hidden="1">
      <c r="A229" s="14">
        <v>136</v>
      </c>
      <c r="B229" s="14" t="s">
        <v>247</v>
      </c>
      <c r="C229" s="14">
        <v>10</v>
      </c>
      <c r="E229" s="74">
        <v>1811</v>
      </c>
    </row>
    <row r="230" spans="1:5" ht="12.75" customHeight="1" hidden="1">
      <c r="A230" s="14">
        <v>137</v>
      </c>
      <c r="B230" s="14" t="s">
        <v>248</v>
      </c>
      <c r="C230" s="14">
        <v>16</v>
      </c>
      <c r="E230" s="74">
        <v>1812</v>
      </c>
    </row>
    <row r="231" spans="1:5" ht="12.75" customHeight="1" hidden="1">
      <c r="A231" s="14">
        <v>138</v>
      </c>
      <c r="B231" s="14" t="s">
        <v>249</v>
      </c>
      <c r="C231" s="14">
        <v>18</v>
      </c>
      <c r="E231" s="74">
        <v>1813</v>
      </c>
    </row>
    <row r="232" spans="1:5" ht="12.75" customHeight="1" hidden="1">
      <c r="A232" s="14">
        <v>139</v>
      </c>
      <c r="B232" s="14" t="s">
        <v>250</v>
      </c>
      <c r="C232" s="14">
        <v>7</v>
      </c>
      <c r="E232" s="74">
        <v>1814</v>
      </c>
    </row>
    <row r="233" spans="1:5" ht="12.75" customHeight="1" hidden="1">
      <c r="A233" s="14">
        <v>140</v>
      </c>
      <c r="B233" s="14" t="s">
        <v>251</v>
      </c>
      <c r="C233" s="14">
        <v>12</v>
      </c>
      <c r="E233" s="74">
        <v>1820</v>
      </c>
    </row>
    <row r="234" spans="1:5" ht="12.75" customHeight="1" hidden="1">
      <c r="A234" s="14">
        <v>141</v>
      </c>
      <c r="B234" s="14" t="s">
        <v>252</v>
      </c>
      <c r="C234" s="14">
        <v>16</v>
      </c>
      <c r="E234" s="74">
        <v>1910</v>
      </c>
    </row>
    <row r="235" spans="1:5" ht="12.75" customHeight="1" hidden="1">
      <c r="A235" s="14">
        <v>144</v>
      </c>
      <c r="B235" s="14" t="s">
        <v>253</v>
      </c>
      <c r="C235" s="14">
        <v>7</v>
      </c>
      <c r="E235" s="74">
        <v>1920</v>
      </c>
    </row>
    <row r="236" spans="1:5" ht="12.75" customHeight="1" hidden="1">
      <c r="A236" s="14">
        <v>145</v>
      </c>
      <c r="B236" s="14" t="s">
        <v>254</v>
      </c>
      <c r="C236" s="14">
        <v>6</v>
      </c>
      <c r="E236" s="74">
        <v>2011</v>
      </c>
    </row>
    <row r="237" spans="1:5" ht="12.75" customHeight="1" hidden="1">
      <c r="A237" s="14">
        <v>146</v>
      </c>
      <c r="B237" s="14" t="s">
        <v>255</v>
      </c>
      <c r="C237" s="14">
        <v>2</v>
      </c>
      <c r="E237" s="74">
        <v>2012</v>
      </c>
    </row>
    <row r="238" spans="1:5" ht="12.75" customHeight="1" hidden="1">
      <c r="A238" s="14">
        <v>148</v>
      </c>
      <c r="B238" s="14" t="s">
        <v>256</v>
      </c>
      <c r="C238" s="14">
        <v>17</v>
      </c>
      <c r="E238" s="74">
        <v>2013</v>
      </c>
    </row>
    <row r="239" spans="1:5" ht="12.75" customHeight="1" hidden="1">
      <c r="A239" s="14">
        <v>149</v>
      </c>
      <c r="B239" s="14" t="s">
        <v>257</v>
      </c>
      <c r="C239" s="14">
        <v>3</v>
      </c>
      <c r="E239" s="74">
        <v>2014</v>
      </c>
    </row>
    <row r="240" spans="1:5" ht="12.75" customHeight="1" hidden="1">
      <c r="A240" s="14">
        <v>150</v>
      </c>
      <c r="B240" s="14" t="s">
        <v>258</v>
      </c>
      <c r="C240" s="14">
        <v>3</v>
      </c>
      <c r="E240" s="74">
        <v>2015</v>
      </c>
    </row>
    <row r="241" spans="1:5" ht="12.75" customHeight="1" hidden="1">
      <c r="A241" s="14">
        <v>151</v>
      </c>
      <c r="B241" s="14" t="s">
        <v>259</v>
      </c>
      <c r="C241" s="14">
        <v>5</v>
      </c>
      <c r="E241" s="74">
        <v>2016</v>
      </c>
    </row>
    <row r="242" spans="1:5" ht="12.75" customHeight="1" hidden="1">
      <c r="A242" s="14">
        <v>152</v>
      </c>
      <c r="B242" s="14" t="s">
        <v>260</v>
      </c>
      <c r="C242" s="14">
        <v>2</v>
      </c>
      <c r="E242" s="74">
        <v>2017</v>
      </c>
    </row>
    <row r="243" spans="1:5" ht="12.75" customHeight="1" hidden="1">
      <c r="A243" s="14">
        <v>153</v>
      </c>
      <c r="B243" s="14" t="s">
        <v>261</v>
      </c>
      <c r="C243" s="14">
        <v>17</v>
      </c>
      <c r="E243" s="74">
        <v>2020</v>
      </c>
    </row>
    <row r="244" spans="1:5" ht="12.75" customHeight="1" hidden="1">
      <c r="A244" s="14">
        <v>154</v>
      </c>
      <c r="B244" s="14" t="s">
        <v>262</v>
      </c>
      <c r="C244" s="14">
        <v>16</v>
      </c>
      <c r="E244" s="74">
        <v>2030</v>
      </c>
    </row>
    <row r="245" spans="1:5" ht="12.75" customHeight="1" hidden="1">
      <c r="A245" s="14">
        <v>155</v>
      </c>
      <c r="B245" s="14" t="s">
        <v>263</v>
      </c>
      <c r="C245" s="14">
        <v>17</v>
      </c>
      <c r="E245" s="74">
        <v>2041</v>
      </c>
    </row>
    <row r="246" spans="1:5" ht="12.75" customHeight="1" hidden="1">
      <c r="A246" s="14">
        <v>156</v>
      </c>
      <c r="B246" s="14" t="s">
        <v>264</v>
      </c>
      <c r="C246" s="14">
        <v>5</v>
      </c>
      <c r="E246" s="74">
        <v>2042</v>
      </c>
    </row>
    <row r="247" spans="1:5" ht="12.75" customHeight="1" hidden="1">
      <c r="A247" s="14">
        <v>158</v>
      </c>
      <c r="B247" s="14" t="s">
        <v>265</v>
      </c>
      <c r="C247" s="14">
        <v>1</v>
      </c>
      <c r="E247" s="74">
        <v>2051</v>
      </c>
    </row>
    <row r="248" spans="1:5" ht="12.75" customHeight="1" hidden="1">
      <c r="A248" s="14">
        <v>159</v>
      </c>
      <c r="B248" s="14" t="s">
        <v>266</v>
      </c>
      <c r="C248" s="14">
        <v>16</v>
      </c>
      <c r="E248" s="74">
        <v>2052</v>
      </c>
    </row>
    <row r="249" spans="1:5" ht="12.75" customHeight="1" hidden="1">
      <c r="A249" s="14">
        <v>161</v>
      </c>
      <c r="B249" s="14" t="s">
        <v>267</v>
      </c>
      <c r="C249" s="14">
        <v>7</v>
      </c>
      <c r="E249" s="74">
        <v>2053</v>
      </c>
    </row>
    <row r="250" spans="1:5" ht="12.75" customHeight="1" hidden="1">
      <c r="A250" s="14">
        <v>163</v>
      </c>
      <c r="B250" s="14" t="s">
        <v>268</v>
      </c>
      <c r="C250" s="14">
        <v>1</v>
      </c>
      <c r="E250" s="74">
        <v>2059</v>
      </c>
    </row>
    <row r="251" spans="1:5" ht="12.75" customHeight="1" hidden="1">
      <c r="A251" s="14">
        <v>164</v>
      </c>
      <c r="B251" s="14" t="s">
        <v>269</v>
      </c>
      <c r="C251" s="14">
        <v>11</v>
      </c>
      <c r="E251" s="74">
        <v>2060</v>
      </c>
    </row>
    <row r="252" spans="1:5" ht="12.75" customHeight="1" hidden="1">
      <c r="A252" s="14">
        <v>165</v>
      </c>
      <c r="B252" s="14" t="s">
        <v>270</v>
      </c>
      <c r="C252" s="14">
        <v>5</v>
      </c>
      <c r="E252" s="74">
        <v>2110</v>
      </c>
    </row>
    <row r="253" spans="1:5" ht="12.75" customHeight="1" hidden="1">
      <c r="A253" s="14">
        <v>166</v>
      </c>
      <c r="B253" s="14" t="s">
        <v>271</v>
      </c>
      <c r="C253" s="14">
        <v>16</v>
      </c>
      <c r="E253" s="74">
        <v>2120</v>
      </c>
    </row>
    <row r="254" spans="1:5" ht="12.75" customHeight="1" hidden="1">
      <c r="A254" s="14">
        <v>167</v>
      </c>
      <c r="B254" s="14" t="s">
        <v>272</v>
      </c>
      <c r="C254" s="14">
        <v>13</v>
      </c>
      <c r="E254" s="74">
        <v>2211</v>
      </c>
    </row>
    <row r="255" spans="1:5" ht="12.75" customHeight="1" hidden="1">
      <c r="A255" s="14">
        <v>168</v>
      </c>
      <c r="B255" s="14" t="s">
        <v>273</v>
      </c>
      <c r="C255" s="14">
        <v>3</v>
      </c>
      <c r="E255" s="74">
        <v>2219</v>
      </c>
    </row>
    <row r="256" spans="1:5" ht="12.75" customHeight="1" hidden="1">
      <c r="A256" s="14">
        <v>169</v>
      </c>
      <c r="B256" s="14" t="s">
        <v>274</v>
      </c>
      <c r="C256" s="14">
        <v>1</v>
      </c>
      <c r="E256" s="74">
        <v>2221</v>
      </c>
    </row>
    <row r="257" spans="1:5" ht="12.75" customHeight="1" hidden="1">
      <c r="A257" s="14">
        <v>170</v>
      </c>
      <c r="B257" s="14" t="s">
        <v>275</v>
      </c>
      <c r="C257" s="14">
        <v>8</v>
      </c>
      <c r="E257" s="74">
        <v>2222</v>
      </c>
    </row>
    <row r="258" spans="1:5" ht="12.75" customHeight="1" hidden="1">
      <c r="A258" s="14">
        <v>171</v>
      </c>
      <c r="B258" s="14" t="s">
        <v>276</v>
      </c>
      <c r="C258" s="14">
        <v>17</v>
      </c>
      <c r="E258" s="74">
        <v>2223</v>
      </c>
    </row>
    <row r="259" spans="1:5" ht="12.75" customHeight="1" hidden="1">
      <c r="A259" s="14">
        <v>172</v>
      </c>
      <c r="B259" s="14" t="s">
        <v>277</v>
      </c>
      <c r="C259" s="14">
        <v>4</v>
      </c>
      <c r="E259" s="74">
        <v>2229</v>
      </c>
    </row>
    <row r="260" spans="1:5" ht="12.75" customHeight="1" hidden="1">
      <c r="A260" s="14">
        <v>173</v>
      </c>
      <c r="B260" s="14" t="s">
        <v>278</v>
      </c>
      <c r="C260" s="14">
        <v>13</v>
      </c>
      <c r="E260" s="74">
        <v>2311</v>
      </c>
    </row>
    <row r="261" spans="1:5" ht="12.75" customHeight="1" hidden="1">
      <c r="A261" s="14">
        <v>175</v>
      </c>
      <c r="B261" s="14" t="s">
        <v>279</v>
      </c>
      <c r="C261" s="14">
        <v>18</v>
      </c>
      <c r="E261" s="74">
        <v>2312</v>
      </c>
    </row>
    <row r="262" spans="1:5" ht="12.75" customHeight="1" hidden="1">
      <c r="A262" s="14">
        <v>176</v>
      </c>
      <c r="B262" s="14" t="s">
        <v>280</v>
      </c>
      <c r="C262" s="14">
        <v>7</v>
      </c>
      <c r="E262" s="74">
        <v>2313</v>
      </c>
    </row>
    <row r="263" spans="1:5" ht="12.75" customHeight="1" hidden="1">
      <c r="A263" s="14">
        <v>177</v>
      </c>
      <c r="B263" s="14" t="s">
        <v>281</v>
      </c>
      <c r="C263" s="14">
        <v>11</v>
      </c>
      <c r="E263" s="74">
        <v>2314</v>
      </c>
    </row>
    <row r="264" spans="1:5" ht="12.75" customHeight="1" hidden="1">
      <c r="A264" s="14">
        <v>178</v>
      </c>
      <c r="B264" s="14" t="s">
        <v>282</v>
      </c>
      <c r="C264" s="14">
        <v>9</v>
      </c>
      <c r="E264" s="74">
        <v>2319</v>
      </c>
    </row>
    <row r="265" spans="1:5" ht="12.75" customHeight="1" hidden="1">
      <c r="A265" s="14">
        <v>179</v>
      </c>
      <c r="B265" s="14" t="s">
        <v>283</v>
      </c>
      <c r="C265" s="14">
        <v>4</v>
      </c>
      <c r="E265" s="74">
        <v>2320</v>
      </c>
    </row>
    <row r="266" spans="1:5" ht="12.75" customHeight="1" hidden="1">
      <c r="A266" s="14">
        <v>180</v>
      </c>
      <c r="B266" s="14" t="s">
        <v>284</v>
      </c>
      <c r="C266" s="14">
        <v>8</v>
      </c>
      <c r="E266" s="74">
        <v>2331</v>
      </c>
    </row>
    <row r="267" spans="1:5" ht="12.75" customHeight="1" hidden="1">
      <c r="A267" s="14">
        <v>181</v>
      </c>
      <c r="B267" s="14" t="s">
        <v>285</v>
      </c>
      <c r="C267" s="14">
        <v>17</v>
      </c>
      <c r="E267" s="74">
        <v>2332</v>
      </c>
    </row>
    <row r="268" spans="1:5" ht="12.75" customHeight="1" hidden="1">
      <c r="A268" s="14">
        <v>183</v>
      </c>
      <c r="B268" s="14" t="s">
        <v>286</v>
      </c>
      <c r="C268" s="14">
        <v>15</v>
      </c>
      <c r="E268" s="74">
        <v>2341</v>
      </c>
    </row>
    <row r="269" spans="1:5" ht="12.75" customHeight="1" hidden="1">
      <c r="A269" s="14">
        <v>184</v>
      </c>
      <c r="B269" s="14" t="s">
        <v>287</v>
      </c>
      <c r="C269" s="14">
        <v>15</v>
      </c>
      <c r="E269" s="74">
        <v>2342</v>
      </c>
    </row>
    <row r="270" spans="1:5" ht="12.75" customHeight="1" hidden="1">
      <c r="A270" s="14">
        <v>185</v>
      </c>
      <c r="B270" s="14" t="s">
        <v>288</v>
      </c>
      <c r="C270" s="14">
        <v>12</v>
      </c>
      <c r="E270" s="74">
        <v>2343</v>
      </c>
    </row>
    <row r="271" spans="1:5" ht="12.75" customHeight="1" hidden="1">
      <c r="A271" s="14">
        <v>186</v>
      </c>
      <c r="B271" s="14" t="s">
        <v>289</v>
      </c>
      <c r="C271" s="14">
        <v>8</v>
      </c>
      <c r="E271" s="74">
        <v>2344</v>
      </c>
    </row>
    <row r="272" spans="1:5" ht="12.75" customHeight="1" hidden="1">
      <c r="A272" s="14">
        <v>187</v>
      </c>
      <c r="B272" s="14" t="s">
        <v>290</v>
      </c>
      <c r="C272" s="14">
        <v>2</v>
      </c>
      <c r="E272" s="74">
        <v>2349</v>
      </c>
    </row>
    <row r="273" spans="1:5" ht="12.75" customHeight="1" hidden="1">
      <c r="A273" s="14">
        <v>189</v>
      </c>
      <c r="B273" s="14" t="s">
        <v>291</v>
      </c>
      <c r="C273" s="14">
        <v>5</v>
      </c>
      <c r="E273" s="74">
        <v>2351</v>
      </c>
    </row>
    <row r="274" spans="1:5" ht="12.75" customHeight="1" hidden="1">
      <c r="A274" s="14">
        <v>190</v>
      </c>
      <c r="B274" s="14" t="s">
        <v>292</v>
      </c>
      <c r="C274" s="14">
        <v>1</v>
      </c>
      <c r="E274" s="74">
        <v>2352</v>
      </c>
    </row>
    <row r="275" spans="1:5" ht="12.75" customHeight="1" hidden="1">
      <c r="A275" s="14">
        <v>192</v>
      </c>
      <c r="B275" s="14" t="s">
        <v>293</v>
      </c>
      <c r="C275" s="14">
        <v>17</v>
      </c>
      <c r="E275" s="74">
        <v>2361</v>
      </c>
    </row>
    <row r="276" spans="1:5" ht="12.75" customHeight="1" hidden="1">
      <c r="A276" s="14">
        <v>193</v>
      </c>
      <c r="B276" s="14" t="s">
        <v>294</v>
      </c>
      <c r="C276" s="14">
        <v>1</v>
      </c>
      <c r="E276" s="74">
        <v>2362</v>
      </c>
    </row>
    <row r="277" spans="1:5" ht="12.75" customHeight="1" hidden="1">
      <c r="A277" s="14">
        <v>194</v>
      </c>
      <c r="B277" s="14" t="s">
        <v>295</v>
      </c>
      <c r="C277" s="14">
        <v>6</v>
      </c>
      <c r="E277" s="74">
        <v>2363</v>
      </c>
    </row>
    <row r="278" spans="1:5" ht="12.75" customHeight="1" hidden="1">
      <c r="A278" s="14">
        <v>195</v>
      </c>
      <c r="B278" s="14" t="s">
        <v>296</v>
      </c>
      <c r="C278" s="14">
        <v>14</v>
      </c>
      <c r="E278" s="74">
        <v>2364</v>
      </c>
    </row>
    <row r="279" spans="1:5" ht="12.75" customHeight="1" hidden="1">
      <c r="A279" s="14">
        <v>196</v>
      </c>
      <c r="B279" s="14" t="s">
        <v>297</v>
      </c>
      <c r="C279" s="14">
        <v>15</v>
      </c>
      <c r="E279" s="74">
        <v>2365</v>
      </c>
    </row>
    <row r="280" spans="1:5" ht="12.75" customHeight="1" hidden="1">
      <c r="A280" s="14">
        <v>197</v>
      </c>
      <c r="B280" s="14" t="s">
        <v>298</v>
      </c>
      <c r="C280" s="14">
        <v>17</v>
      </c>
      <c r="E280" s="74">
        <v>2369</v>
      </c>
    </row>
    <row r="281" spans="1:5" ht="12.75" customHeight="1" hidden="1">
      <c r="A281" s="14">
        <v>198</v>
      </c>
      <c r="B281" s="14" t="s">
        <v>299</v>
      </c>
      <c r="C281" s="14">
        <v>19</v>
      </c>
      <c r="E281" s="74">
        <v>2370</v>
      </c>
    </row>
    <row r="282" spans="1:5" ht="12.75" customHeight="1" hidden="1">
      <c r="A282" s="14">
        <v>199</v>
      </c>
      <c r="B282" s="14" t="s">
        <v>300</v>
      </c>
      <c r="C282" s="14">
        <v>7</v>
      </c>
      <c r="E282" s="74">
        <v>2391</v>
      </c>
    </row>
    <row r="283" spans="1:5" ht="12.75" customHeight="1" hidden="1">
      <c r="A283" s="14">
        <v>200</v>
      </c>
      <c r="B283" s="14" t="s">
        <v>301</v>
      </c>
      <c r="C283" s="14">
        <v>2</v>
      </c>
      <c r="E283" s="74">
        <v>2399</v>
      </c>
    </row>
    <row r="284" spans="1:5" ht="12.75" customHeight="1" hidden="1">
      <c r="A284" s="14">
        <v>201</v>
      </c>
      <c r="B284" s="14" t="s">
        <v>302</v>
      </c>
      <c r="C284" s="14">
        <v>6</v>
      </c>
      <c r="E284" s="74">
        <v>2410</v>
      </c>
    </row>
    <row r="285" spans="1:5" ht="12.75" customHeight="1" hidden="1">
      <c r="A285" s="14">
        <v>202</v>
      </c>
      <c r="B285" s="14" t="s">
        <v>303</v>
      </c>
      <c r="C285" s="14">
        <v>6</v>
      </c>
      <c r="E285" s="74">
        <v>2420</v>
      </c>
    </row>
    <row r="286" spans="1:5" ht="12.75" customHeight="1" hidden="1">
      <c r="A286" s="14">
        <v>203</v>
      </c>
      <c r="B286" s="14" t="s">
        <v>304</v>
      </c>
      <c r="C286" s="14">
        <v>6</v>
      </c>
      <c r="E286" s="74">
        <v>2431</v>
      </c>
    </row>
    <row r="287" spans="1:5" ht="12.75" customHeight="1" hidden="1">
      <c r="A287" s="14">
        <v>204</v>
      </c>
      <c r="B287" s="14" t="s">
        <v>305</v>
      </c>
      <c r="C287" s="14">
        <v>19</v>
      </c>
      <c r="E287" s="74">
        <v>2432</v>
      </c>
    </row>
    <row r="288" spans="1:5" ht="12.75" customHeight="1" hidden="1">
      <c r="A288" s="14">
        <v>205</v>
      </c>
      <c r="B288" s="14" t="s">
        <v>306</v>
      </c>
      <c r="C288" s="14">
        <v>14</v>
      </c>
      <c r="E288" s="74">
        <v>2433</v>
      </c>
    </row>
    <row r="289" spans="1:5" ht="12.75" customHeight="1" hidden="1">
      <c r="A289" s="14">
        <v>206</v>
      </c>
      <c r="B289" s="14" t="s">
        <v>307</v>
      </c>
      <c r="C289" s="14">
        <v>20</v>
      </c>
      <c r="E289" s="74">
        <v>2434</v>
      </c>
    </row>
    <row r="290" spans="1:5" ht="12.75" customHeight="1" hidden="1">
      <c r="A290" s="14">
        <v>208</v>
      </c>
      <c r="B290" s="14" t="s">
        <v>308</v>
      </c>
      <c r="C290" s="14">
        <v>2</v>
      </c>
      <c r="E290" s="74">
        <v>2441</v>
      </c>
    </row>
    <row r="291" spans="1:5" ht="12.75" customHeight="1" hidden="1">
      <c r="A291" s="14">
        <v>209</v>
      </c>
      <c r="B291" s="14" t="s">
        <v>309</v>
      </c>
      <c r="C291" s="14">
        <v>8</v>
      </c>
      <c r="E291" s="74">
        <v>2442</v>
      </c>
    </row>
    <row r="292" spans="1:5" ht="12.75" customHeight="1" hidden="1">
      <c r="A292" s="14">
        <v>211</v>
      </c>
      <c r="B292" s="14" t="s">
        <v>310</v>
      </c>
      <c r="C292" s="14">
        <v>2</v>
      </c>
      <c r="E292" s="74">
        <v>2443</v>
      </c>
    </row>
    <row r="293" spans="1:5" ht="12.75" customHeight="1" hidden="1">
      <c r="A293" s="14">
        <v>212</v>
      </c>
      <c r="B293" s="14" t="s">
        <v>311</v>
      </c>
      <c r="C293" s="14">
        <v>2</v>
      </c>
      <c r="E293" s="74">
        <v>2444</v>
      </c>
    </row>
    <row r="294" spans="1:5" ht="12.75" customHeight="1" hidden="1">
      <c r="A294" s="14">
        <v>213</v>
      </c>
      <c r="B294" s="14" t="s">
        <v>312</v>
      </c>
      <c r="C294" s="14">
        <v>1</v>
      </c>
      <c r="E294" s="74">
        <v>2445</v>
      </c>
    </row>
    <row r="295" spans="1:5" ht="12.75" customHeight="1" hidden="1">
      <c r="A295" s="14">
        <v>214</v>
      </c>
      <c r="B295" s="14" t="s">
        <v>313</v>
      </c>
      <c r="C295" s="14">
        <v>6</v>
      </c>
      <c r="E295" s="74">
        <v>2446</v>
      </c>
    </row>
    <row r="296" spans="1:5" ht="12.75" customHeight="1" hidden="1">
      <c r="A296" s="14">
        <v>215</v>
      </c>
      <c r="B296" s="14" t="s">
        <v>314</v>
      </c>
      <c r="C296" s="14">
        <v>8</v>
      </c>
      <c r="E296" s="74">
        <v>2451</v>
      </c>
    </row>
    <row r="297" spans="1:5" ht="12.75" customHeight="1" hidden="1">
      <c r="A297" s="14">
        <v>216</v>
      </c>
      <c r="B297" s="14" t="s">
        <v>315</v>
      </c>
      <c r="C297" s="14">
        <v>4</v>
      </c>
      <c r="E297" s="74">
        <v>2452</v>
      </c>
    </row>
    <row r="298" spans="1:5" ht="12.75" customHeight="1" hidden="1">
      <c r="A298" s="14">
        <v>217</v>
      </c>
      <c r="B298" s="14" t="s">
        <v>316</v>
      </c>
      <c r="C298" s="14">
        <v>18</v>
      </c>
      <c r="E298" s="74">
        <v>2453</v>
      </c>
    </row>
    <row r="299" spans="1:5" ht="12.75" customHeight="1" hidden="1">
      <c r="A299" s="14">
        <v>219</v>
      </c>
      <c r="B299" s="14" t="s">
        <v>317</v>
      </c>
      <c r="C299" s="14">
        <v>19</v>
      </c>
      <c r="E299" s="74">
        <v>2454</v>
      </c>
    </row>
    <row r="300" spans="1:5" ht="12.75" customHeight="1" hidden="1">
      <c r="A300" s="14">
        <v>220</v>
      </c>
      <c r="B300" s="14" t="s">
        <v>318</v>
      </c>
      <c r="C300" s="14">
        <v>3</v>
      </c>
      <c r="E300" s="74">
        <v>2511</v>
      </c>
    </row>
    <row r="301" spans="1:5" ht="12.75" customHeight="1" hidden="1">
      <c r="A301" s="14">
        <v>221</v>
      </c>
      <c r="B301" s="14" t="s">
        <v>319</v>
      </c>
      <c r="C301" s="14">
        <v>11</v>
      </c>
      <c r="E301" s="74">
        <v>2512</v>
      </c>
    </row>
    <row r="302" spans="1:5" ht="12.75" customHeight="1" hidden="1">
      <c r="A302" s="14">
        <v>222</v>
      </c>
      <c r="B302" s="14" t="s">
        <v>320</v>
      </c>
      <c r="C302" s="14">
        <v>18</v>
      </c>
      <c r="E302" s="74">
        <v>2521</v>
      </c>
    </row>
    <row r="303" spans="1:5" ht="12.75" customHeight="1" hidden="1">
      <c r="A303" s="14">
        <v>223</v>
      </c>
      <c r="B303" s="14" t="s">
        <v>321</v>
      </c>
      <c r="C303" s="14">
        <v>18</v>
      </c>
      <c r="E303" s="74">
        <v>2529</v>
      </c>
    </row>
    <row r="304" spans="1:5" ht="12.75" customHeight="1" hidden="1">
      <c r="A304" s="14">
        <v>225</v>
      </c>
      <c r="B304" s="14" t="s">
        <v>322</v>
      </c>
      <c r="C304" s="14">
        <v>4</v>
      </c>
      <c r="E304" s="74">
        <v>2530</v>
      </c>
    </row>
    <row r="305" spans="1:5" ht="12.75" customHeight="1" hidden="1">
      <c r="A305" s="14">
        <v>226</v>
      </c>
      <c r="B305" s="14" t="s">
        <v>323</v>
      </c>
      <c r="C305" s="14">
        <v>19</v>
      </c>
      <c r="E305" s="74">
        <v>2540</v>
      </c>
    </row>
    <row r="306" spans="1:5" ht="12.75" customHeight="1" hidden="1">
      <c r="A306" s="14">
        <v>227</v>
      </c>
      <c r="B306" s="14" t="s">
        <v>324</v>
      </c>
      <c r="C306" s="14">
        <v>6</v>
      </c>
      <c r="E306" s="74">
        <v>2550</v>
      </c>
    </row>
    <row r="307" spans="1:5" ht="12.75" customHeight="1" hidden="1">
      <c r="A307" s="14">
        <v>228</v>
      </c>
      <c r="B307" s="14" t="s">
        <v>325</v>
      </c>
      <c r="C307" s="14">
        <v>3</v>
      </c>
      <c r="E307" s="74">
        <v>2561</v>
      </c>
    </row>
    <row r="308" spans="1:5" ht="12.75" customHeight="1" hidden="1">
      <c r="A308" s="14">
        <v>229</v>
      </c>
      <c r="B308" s="14" t="s">
        <v>326</v>
      </c>
      <c r="C308" s="14">
        <v>5</v>
      </c>
      <c r="E308" s="74">
        <v>2562</v>
      </c>
    </row>
    <row r="309" spans="1:5" ht="12.75" customHeight="1" hidden="1">
      <c r="A309" s="14">
        <v>230</v>
      </c>
      <c r="B309" s="14" t="s">
        <v>327</v>
      </c>
      <c r="C309" s="14">
        <v>14</v>
      </c>
      <c r="E309" s="74">
        <v>2571</v>
      </c>
    </row>
    <row r="310" spans="1:5" ht="12.75" customHeight="1" hidden="1">
      <c r="A310" s="14">
        <v>231</v>
      </c>
      <c r="B310" s="14" t="s">
        <v>328</v>
      </c>
      <c r="C310" s="14">
        <v>11</v>
      </c>
      <c r="E310" s="74">
        <v>2572</v>
      </c>
    </row>
    <row r="311" spans="1:5" ht="12.75" customHeight="1" hidden="1">
      <c r="A311" s="14">
        <v>232</v>
      </c>
      <c r="B311" s="14" t="s">
        <v>329</v>
      </c>
      <c r="C311" s="14">
        <v>3</v>
      </c>
      <c r="E311" s="74">
        <v>2573</v>
      </c>
    </row>
    <row r="312" spans="1:5" ht="12.75" customHeight="1" hidden="1">
      <c r="A312" s="14">
        <v>234</v>
      </c>
      <c r="B312" s="14" t="s">
        <v>330</v>
      </c>
      <c r="C312" s="14">
        <v>13</v>
      </c>
      <c r="E312" s="74">
        <v>2591</v>
      </c>
    </row>
    <row r="313" spans="1:5" ht="12.75" customHeight="1" hidden="1">
      <c r="A313" s="14">
        <v>235</v>
      </c>
      <c r="B313" s="14" t="s">
        <v>331</v>
      </c>
      <c r="C313" s="14">
        <v>18</v>
      </c>
      <c r="E313" s="74">
        <v>2592</v>
      </c>
    </row>
    <row r="314" spans="1:5" ht="12.75" customHeight="1" hidden="1">
      <c r="A314" s="14">
        <v>236</v>
      </c>
      <c r="B314" s="14" t="s">
        <v>332</v>
      </c>
      <c r="C314" s="14">
        <v>2</v>
      </c>
      <c r="E314" s="74">
        <v>2593</v>
      </c>
    </row>
    <row r="315" spans="1:5" ht="12.75" customHeight="1" hidden="1">
      <c r="A315" s="14">
        <v>237</v>
      </c>
      <c r="B315" s="14" t="s">
        <v>333</v>
      </c>
      <c r="C315" s="14">
        <v>8</v>
      </c>
      <c r="E315" s="74">
        <v>2594</v>
      </c>
    </row>
    <row r="316" spans="1:5" ht="12.75" customHeight="1" hidden="1">
      <c r="A316" s="14">
        <v>239</v>
      </c>
      <c r="B316" s="14" t="s">
        <v>334</v>
      </c>
      <c r="C316" s="14">
        <v>16</v>
      </c>
      <c r="E316" s="74">
        <v>2599</v>
      </c>
    </row>
    <row r="317" spans="1:5" ht="12.75" customHeight="1" hidden="1">
      <c r="A317" s="14">
        <v>240</v>
      </c>
      <c r="B317" s="14" t="s">
        <v>335</v>
      </c>
      <c r="C317" s="14">
        <v>9</v>
      </c>
      <c r="E317" s="74">
        <v>2611</v>
      </c>
    </row>
    <row r="318" spans="1:5" ht="12.75" customHeight="1" hidden="1">
      <c r="A318" s="14">
        <v>242</v>
      </c>
      <c r="B318" s="14" t="s">
        <v>336</v>
      </c>
      <c r="C318" s="14">
        <v>8</v>
      </c>
      <c r="E318" s="74">
        <v>2612</v>
      </c>
    </row>
    <row r="319" spans="1:5" ht="12.75" customHeight="1" hidden="1">
      <c r="A319" s="14">
        <v>243</v>
      </c>
      <c r="B319" s="14" t="s">
        <v>337</v>
      </c>
      <c r="C319" s="14">
        <v>17</v>
      </c>
      <c r="E319" s="74">
        <v>2620</v>
      </c>
    </row>
    <row r="320" spans="1:5" ht="12.75" customHeight="1" hidden="1">
      <c r="A320" s="14">
        <v>244</v>
      </c>
      <c r="B320" s="14" t="s">
        <v>338</v>
      </c>
      <c r="C320" s="14">
        <v>5</v>
      </c>
      <c r="E320" s="74">
        <v>2630</v>
      </c>
    </row>
    <row r="321" spans="1:5" ht="12.75" customHeight="1" hidden="1">
      <c r="A321" s="14">
        <v>245</v>
      </c>
      <c r="B321" s="14" t="s">
        <v>339</v>
      </c>
      <c r="C321" s="14">
        <v>10</v>
      </c>
      <c r="E321" s="74">
        <v>2640</v>
      </c>
    </row>
    <row r="322" spans="1:5" ht="12.75" customHeight="1" hidden="1">
      <c r="A322" s="14">
        <v>246</v>
      </c>
      <c r="B322" s="14" t="s">
        <v>340</v>
      </c>
      <c r="C322" s="14">
        <v>18</v>
      </c>
      <c r="E322" s="74">
        <v>2651</v>
      </c>
    </row>
    <row r="323" spans="1:5" ht="12.75" customHeight="1" hidden="1">
      <c r="A323" s="14">
        <v>247</v>
      </c>
      <c r="B323" s="14" t="s">
        <v>341</v>
      </c>
      <c r="C323" s="14">
        <v>5</v>
      </c>
      <c r="E323" s="74">
        <v>2652</v>
      </c>
    </row>
    <row r="324" spans="1:5" ht="12.75" customHeight="1" hidden="1">
      <c r="A324" s="14">
        <v>248</v>
      </c>
      <c r="B324" s="14" t="s">
        <v>342</v>
      </c>
      <c r="C324" s="14">
        <v>2</v>
      </c>
      <c r="E324" s="74">
        <v>2660</v>
      </c>
    </row>
    <row r="325" spans="1:5" ht="12.75" customHeight="1" hidden="1">
      <c r="A325" s="14">
        <v>249</v>
      </c>
      <c r="B325" s="14" t="s">
        <v>343</v>
      </c>
      <c r="C325" s="14">
        <v>17</v>
      </c>
      <c r="E325" s="74">
        <v>2670</v>
      </c>
    </row>
    <row r="326" spans="1:5" ht="12.75" customHeight="1" hidden="1">
      <c r="A326" s="14">
        <v>250</v>
      </c>
      <c r="B326" s="14" t="s">
        <v>344</v>
      </c>
      <c r="C326" s="14">
        <v>20</v>
      </c>
      <c r="E326" s="74">
        <v>2680</v>
      </c>
    </row>
    <row r="327" spans="1:5" ht="12.75" customHeight="1" hidden="1">
      <c r="A327" s="14">
        <v>251</v>
      </c>
      <c r="B327" s="14" t="s">
        <v>345</v>
      </c>
      <c r="C327" s="14">
        <v>5</v>
      </c>
      <c r="E327" s="74">
        <v>2711</v>
      </c>
    </row>
    <row r="328" spans="1:5" ht="12.75" customHeight="1" hidden="1">
      <c r="A328" s="14">
        <v>252</v>
      </c>
      <c r="B328" s="14" t="s">
        <v>346</v>
      </c>
      <c r="C328" s="14">
        <v>8</v>
      </c>
      <c r="E328" s="74">
        <v>2712</v>
      </c>
    </row>
    <row r="329" spans="1:5" ht="12.75" customHeight="1" hidden="1">
      <c r="A329" s="14">
        <v>253</v>
      </c>
      <c r="B329" s="14" t="s">
        <v>347</v>
      </c>
      <c r="C329" s="14">
        <v>8</v>
      </c>
      <c r="E329" s="74">
        <v>2720</v>
      </c>
    </row>
    <row r="330" spans="1:5" ht="12.75" customHeight="1" hidden="1">
      <c r="A330" s="14">
        <v>254</v>
      </c>
      <c r="B330" s="14" t="s">
        <v>348</v>
      </c>
      <c r="C330" s="14">
        <v>18</v>
      </c>
      <c r="E330" s="74">
        <v>2731</v>
      </c>
    </row>
    <row r="331" spans="1:5" ht="12.75" customHeight="1" hidden="1">
      <c r="A331" s="14">
        <v>256</v>
      </c>
      <c r="B331" s="14" t="s">
        <v>349</v>
      </c>
      <c r="C331" s="14">
        <v>2</v>
      </c>
      <c r="E331" s="74">
        <v>2732</v>
      </c>
    </row>
    <row r="332" spans="1:5" ht="12.75" customHeight="1" hidden="1">
      <c r="A332" s="14">
        <v>257</v>
      </c>
      <c r="B332" s="14" t="s">
        <v>350</v>
      </c>
      <c r="C332" s="14">
        <v>14</v>
      </c>
      <c r="E332" s="74">
        <v>2733</v>
      </c>
    </row>
    <row r="333" spans="1:5" ht="12.75" customHeight="1" hidden="1">
      <c r="A333" s="14">
        <v>258</v>
      </c>
      <c r="B333" s="14" t="s">
        <v>351</v>
      </c>
      <c r="C333" s="14">
        <v>17</v>
      </c>
      <c r="E333" s="74">
        <v>2740</v>
      </c>
    </row>
    <row r="334" spans="1:5" ht="12.75" customHeight="1" hidden="1">
      <c r="A334" s="14">
        <v>259</v>
      </c>
      <c r="B334" s="14" t="s">
        <v>352</v>
      </c>
      <c r="C334" s="14">
        <v>3</v>
      </c>
      <c r="E334" s="74">
        <v>2751</v>
      </c>
    </row>
    <row r="335" spans="1:5" ht="12.75" customHeight="1" hidden="1">
      <c r="A335" s="14">
        <v>260</v>
      </c>
      <c r="B335" s="14" t="s">
        <v>353</v>
      </c>
      <c r="C335" s="14">
        <v>5</v>
      </c>
      <c r="E335" s="74">
        <v>2752</v>
      </c>
    </row>
    <row r="336" spans="1:5" ht="12.75" customHeight="1" hidden="1">
      <c r="A336" s="14">
        <v>261</v>
      </c>
      <c r="B336" s="14" t="s">
        <v>354</v>
      </c>
      <c r="C336" s="14">
        <v>8</v>
      </c>
      <c r="E336" s="74">
        <v>2790</v>
      </c>
    </row>
    <row r="337" spans="1:5" ht="12.75" customHeight="1" hidden="1">
      <c r="A337" s="14">
        <v>263</v>
      </c>
      <c r="B337" s="14" t="s">
        <v>355</v>
      </c>
      <c r="C337" s="14">
        <v>18</v>
      </c>
      <c r="E337" s="74">
        <v>2811</v>
      </c>
    </row>
    <row r="338" spans="1:5" ht="12.75" customHeight="1" hidden="1">
      <c r="A338" s="14">
        <v>264</v>
      </c>
      <c r="B338" s="14" t="s">
        <v>356</v>
      </c>
      <c r="C338" s="14">
        <v>19</v>
      </c>
      <c r="E338" s="74">
        <v>2812</v>
      </c>
    </row>
    <row r="339" spans="1:5" ht="12.75" customHeight="1" hidden="1">
      <c r="A339" s="14">
        <v>265</v>
      </c>
      <c r="B339" s="14" t="s">
        <v>357</v>
      </c>
      <c r="C339" s="14">
        <v>2</v>
      </c>
      <c r="E339" s="74">
        <v>2813</v>
      </c>
    </row>
    <row r="340" spans="1:5" ht="12.75" customHeight="1" hidden="1">
      <c r="A340" s="14">
        <v>266</v>
      </c>
      <c r="B340" s="14" t="s">
        <v>358</v>
      </c>
      <c r="C340" s="14">
        <v>10</v>
      </c>
      <c r="E340" s="74">
        <v>2814</v>
      </c>
    </row>
    <row r="341" spans="1:5" ht="12.75" customHeight="1" hidden="1">
      <c r="A341" s="14">
        <v>267</v>
      </c>
      <c r="B341" s="14" t="s">
        <v>359</v>
      </c>
      <c r="C341" s="14">
        <v>17</v>
      </c>
      <c r="E341" s="74">
        <v>2815</v>
      </c>
    </row>
    <row r="342" spans="1:5" ht="12.75" customHeight="1" hidden="1">
      <c r="A342" s="14">
        <v>268</v>
      </c>
      <c r="B342" s="14" t="s">
        <v>360</v>
      </c>
      <c r="C342" s="14">
        <v>19</v>
      </c>
      <c r="E342" s="74">
        <v>2821</v>
      </c>
    </row>
    <row r="343" spans="1:5" ht="12.75" customHeight="1" hidden="1">
      <c r="A343" s="14">
        <v>270</v>
      </c>
      <c r="B343" s="14" t="s">
        <v>361</v>
      </c>
      <c r="C343" s="14">
        <v>6</v>
      </c>
      <c r="E343" s="74">
        <v>2822</v>
      </c>
    </row>
    <row r="344" spans="1:5" ht="12.75" customHeight="1" hidden="1">
      <c r="A344" s="14">
        <v>271</v>
      </c>
      <c r="B344" s="14" t="s">
        <v>362</v>
      </c>
      <c r="C344" s="14">
        <v>14</v>
      </c>
      <c r="E344" s="74">
        <v>2823</v>
      </c>
    </row>
    <row r="345" spans="1:5" ht="12.75" customHeight="1" hidden="1">
      <c r="A345" s="14">
        <v>273</v>
      </c>
      <c r="B345" s="14" t="s">
        <v>363</v>
      </c>
      <c r="C345" s="14">
        <v>8</v>
      </c>
      <c r="E345" s="74">
        <v>2824</v>
      </c>
    </row>
    <row r="346" spans="1:5" ht="12.75" customHeight="1" hidden="1">
      <c r="A346" s="14">
        <v>274</v>
      </c>
      <c r="B346" s="14" t="s">
        <v>364</v>
      </c>
      <c r="C346" s="14">
        <v>18</v>
      </c>
      <c r="E346" s="74">
        <v>2825</v>
      </c>
    </row>
    <row r="347" spans="1:5" ht="12.75" customHeight="1" hidden="1">
      <c r="A347" s="14">
        <v>275</v>
      </c>
      <c r="B347" s="14" t="s">
        <v>365</v>
      </c>
      <c r="C347" s="14">
        <v>8</v>
      </c>
      <c r="E347" s="74">
        <v>2829</v>
      </c>
    </row>
    <row r="348" spans="1:5" ht="12.75" customHeight="1" hidden="1">
      <c r="A348" s="14">
        <v>276</v>
      </c>
      <c r="B348" s="14" t="s">
        <v>366</v>
      </c>
      <c r="C348" s="14">
        <v>20</v>
      </c>
      <c r="E348" s="74">
        <v>2830</v>
      </c>
    </row>
    <row r="349" spans="1:5" ht="12.75" customHeight="1" hidden="1">
      <c r="A349" s="14">
        <v>278</v>
      </c>
      <c r="B349" s="14" t="s">
        <v>367</v>
      </c>
      <c r="C349" s="14">
        <v>14</v>
      </c>
      <c r="E349" s="74">
        <v>2841</v>
      </c>
    </row>
    <row r="350" spans="1:5" ht="12.75" customHeight="1" hidden="1">
      <c r="A350" s="14">
        <v>279</v>
      </c>
      <c r="B350" s="14" t="s">
        <v>368</v>
      </c>
      <c r="C350" s="14">
        <v>20</v>
      </c>
      <c r="E350" s="74">
        <v>2849</v>
      </c>
    </row>
    <row r="351" spans="1:5" ht="12.75" customHeight="1" hidden="1">
      <c r="A351" s="14">
        <v>280</v>
      </c>
      <c r="B351" s="14" t="s">
        <v>369</v>
      </c>
      <c r="C351" s="14">
        <v>17</v>
      </c>
      <c r="E351" s="74">
        <v>2891</v>
      </c>
    </row>
    <row r="352" spans="1:5" ht="12.75" customHeight="1" hidden="1">
      <c r="A352" s="14">
        <v>281</v>
      </c>
      <c r="B352" s="14" t="s">
        <v>370</v>
      </c>
      <c r="C352" s="14">
        <v>4</v>
      </c>
      <c r="E352" s="74">
        <v>2892</v>
      </c>
    </row>
    <row r="353" spans="1:5" ht="12.75" customHeight="1" hidden="1">
      <c r="A353" s="14">
        <v>282</v>
      </c>
      <c r="B353" s="14" t="s">
        <v>371</v>
      </c>
      <c r="C353" s="14">
        <v>13</v>
      </c>
      <c r="E353" s="74">
        <v>2893</v>
      </c>
    </row>
    <row r="354" spans="1:5" ht="12.75" customHeight="1" hidden="1">
      <c r="A354" s="14">
        <v>283</v>
      </c>
      <c r="B354" s="14" t="s">
        <v>372</v>
      </c>
      <c r="C354" s="14">
        <v>10</v>
      </c>
      <c r="E354" s="74">
        <v>2894</v>
      </c>
    </row>
    <row r="355" spans="1:5" ht="12.75" customHeight="1" hidden="1">
      <c r="A355" s="14">
        <v>284</v>
      </c>
      <c r="B355" s="14" t="s">
        <v>373</v>
      </c>
      <c r="C355" s="14">
        <v>12</v>
      </c>
      <c r="E355" s="74">
        <v>2895</v>
      </c>
    </row>
    <row r="356" spans="1:5" ht="12.75" customHeight="1" hidden="1">
      <c r="A356" s="14">
        <v>285</v>
      </c>
      <c r="B356" s="14" t="s">
        <v>374</v>
      </c>
      <c r="C356" s="14">
        <v>12</v>
      </c>
      <c r="E356" s="74">
        <v>2896</v>
      </c>
    </row>
    <row r="357" spans="1:5" ht="12.75" customHeight="1" hidden="1">
      <c r="A357" s="14">
        <v>287</v>
      </c>
      <c r="B357" s="14" t="s">
        <v>375</v>
      </c>
      <c r="C357" s="14">
        <v>7</v>
      </c>
      <c r="E357" s="74">
        <v>2899</v>
      </c>
    </row>
    <row r="358" spans="1:5" ht="12.75" customHeight="1" hidden="1">
      <c r="A358" s="14">
        <v>288</v>
      </c>
      <c r="B358" s="14" t="s">
        <v>376</v>
      </c>
      <c r="C358" s="14">
        <v>9</v>
      </c>
      <c r="E358" s="74">
        <v>2910</v>
      </c>
    </row>
    <row r="359" spans="1:5" ht="12.75" customHeight="1" hidden="1">
      <c r="A359" s="14">
        <v>289</v>
      </c>
      <c r="B359" s="14" t="s">
        <v>377</v>
      </c>
      <c r="C359" s="14">
        <v>5</v>
      </c>
      <c r="E359" s="74">
        <v>2920</v>
      </c>
    </row>
    <row r="360" spans="1:5" ht="12.75" customHeight="1" hidden="1">
      <c r="A360" s="14">
        <v>290</v>
      </c>
      <c r="B360" s="14" t="s">
        <v>378</v>
      </c>
      <c r="C360" s="14">
        <v>8</v>
      </c>
      <c r="E360" s="74">
        <v>2931</v>
      </c>
    </row>
    <row r="361" spans="1:5" ht="12.75" customHeight="1" hidden="1">
      <c r="A361" s="14">
        <v>291</v>
      </c>
      <c r="B361" s="14" t="s">
        <v>379</v>
      </c>
      <c r="C361" s="14">
        <v>18</v>
      </c>
      <c r="E361" s="74">
        <v>2932</v>
      </c>
    </row>
    <row r="362" spans="1:5" ht="12.75" customHeight="1" hidden="1">
      <c r="A362" s="14">
        <v>292</v>
      </c>
      <c r="B362" s="14" t="s">
        <v>380</v>
      </c>
      <c r="C362" s="14">
        <v>6</v>
      </c>
      <c r="E362" s="74">
        <v>3011</v>
      </c>
    </row>
    <row r="363" spans="1:5" ht="12.75" customHeight="1" hidden="1">
      <c r="A363" s="14">
        <v>293</v>
      </c>
      <c r="B363" s="14" t="s">
        <v>381</v>
      </c>
      <c r="C363" s="14">
        <v>3</v>
      </c>
      <c r="E363" s="74">
        <v>3012</v>
      </c>
    </row>
    <row r="364" spans="1:5" ht="12.75" customHeight="1" hidden="1">
      <c r="A364" s="14">
        <v>294</v>
      </c>
      <c r="B364" s="14" t="s">
        <v>382</v>
      </c>
      <c r="C364" s="14">
        <v>16</v>
      </c>
      <c r="E364" s="74">
        <v>3020</v>
      </c>
    </row>
    <row r="365" spans="1:5" ht="12.75" customHeight="1" hidden="1">
      <c r="A365" s="14">
        <v>295</v>
      </c>
      <c r="B365" s="14" t="s">
        <v>383</v>
      </c>
      <c r="C365" s="14">
        <v>16</v>
      </c>
      <c r="E365" s="74">
        <v>3030</v>
      </c>
    </row>
    <row r="366" spans="1:5" ht="12.75" customHeight="1" hidden="1">
      <c r="A366" s="14">
        <v>296</v>
      </c>
      <c r="B366" s="14" t="s">
        <v>384</v>
      </c>
      <c r="C366" s="14">
        <v>13</v>
      </c>
      <c r="E366" s="74">
        <v>3040</v>
      </c>
    </row>
    <row r="367" spans="1:5" ht="12.75" customHeight="1" hidden="1">
      <c r="A367" s="14">
        <v>297</v>
      </c>
      <c r="B367" s="14" t="s">
        <v>385</v>
      </c>
      <c r="C367" s="14">
        <v>4</v>
      </c>
      <c r="E367" s="74">
        <v>3091</v>
      </c>
    </row>
    <row r="368" spans="1:5" ht="12.75" customHeight="1" hidden="1">
      <c r="A368" s="14">
        <v>298</v>
      </c>
      <c r="B368" s="14" t="s">
        <v>386</v>
      </c>
      <c r="C368" s="14">
        <v>15</v>
      </c>
      <c r="E368" s="74">
        <v>3092</v>
      </c>
    </row>
    <row r="369" spans="1:5" ht="12.75" customHeight="1" hidden="1">
      <c r="A369" s="14">
        <v>299</v>
      </c>
      <c r="B369" s="14" t="s">
        <v>387</v>
      </c>
      <c r="C369" s="14">
        <v>12</v>
      </c>
      <c r="E369" s="74">
        <v>3099</v>
      </c>
    </row>
    <row r="370" spans="1:5" ht="12.75" customHeight="1" hidden="1">
      <c r="A370" s="14">
        <v>300</v>
      </c>
      <c r="B370" s="14" t="s">
        <v>388</v>
      </c>
      <c r="C370" s="14">
        <v>17</v>
      </c>
      <c r="E370" s="74">
        <v>3101</v>
      </c>
    </row>
    <row r="371" spans="1:5" ht="12.75" customHeight="1" hidden="1">
      <c r="A371" s="14">
        <v>301</v>
      </c>
      <c r="B371" s="14" t="s">
        <v>389</v>
      </c>
      <c r="C371" s="14">
        <v>8</v>
      </c>
      <c r="E371" s="74">
        <v>3102</v>
      </c>
    </row>
    <row r="372" spans="1:5" ht="12.75" customHeight="1" hidden="1">
      <c r="A372" s="14">
        <v>302</v>
      </c>
      <c r="B372" s="14" t="s">
        <v>390</v>
      </c>
      <c r="C372" s="14">
        <v>8</v>
      </c>
      <c r="E372" s="74">
        <v>3103</v>
      </c>
    </row>
    <row r="373" spans="1:5" ht="12.75" customHeight="1" hidden="1">
      <c r="A373" s="14">
        <v>303</v>
      </c>
      <c r="B373" s="14" t="s">
        <v>391</v>
      </c>
      <c r="C373" s="14">
        <v>12</v>
      </c>
      <c r="E373" s="74">
        <v>3109</v>
      </c>
    </row>
    <row r="374" spans="1:5" ht="12.75" customHeight="1" hidden="1">
      <c r="A374" s="14">
        <v>304</v>
      </c>
      <c r="B374" s="14" t="s">
        <v>392</v>
      </c>
      <c r="C374" s="14">
        <v>18</v>
      </c>
      <c r="E374" s="74">
        <v>3211</v>
      </c>
    </row>
    <row r="375" spans="1:5" ht="12.75" customHeight="1" hidden="1">
      <c r="A375" s="14">
        <v>306</v>
      </c>
      <c r="B375" s="14" t="s">
        <v>393</v>
      </c>
      <c r="C375" s="14">
        <v>19</v>
      </c>
      <c r="E375" s="74">
        <v>3212</v>
      </c>
    </row>
    <row r="376" spans="1:5" ht="12.75" customHeight="1" hidden="1">
      <c r="A376" s="14">
        <v>307</v>
      </c>
      <c r="B376" s="14" t="s">
        <v>394</v>
      </c>
      <c r="C376" s="14">
        <v>10</v>
      </c>
      <c r="E376" s="74">
        <v>3213</v>
      </c>
    </row>
    <row r="377" spans="1:5" ht="12.75" customHeight="1" hidden="1">
      <c r="A377" s="14">
        <v>308</v>
      </c>
      <c r="B377" s="14" t="s">
        <v>395</v>
      </c>
      <c r="C377" s="14">
        <v>19</v>
      </c>
      <c r="E377" s="74">
        <v>3220</v>
      </c>
    </row>
    <row r="378" spans="1:5" ht="12.75" customHeight="1" hidden="1">
      <c r="A378" s="14">
        <v>309</v>
      </c>
      <c r="B378" s="14" t="s">
        <v>396</v>
      </c>
      <c r="C378" s="14">
        <v>12</v>
      </c>
      <c r="E378" s="74">
        <v>3230</v>
      </c>
    </row>
    <row r="379" spans="1:5" ht="12.75" customHeight="1" hidden="1">
      <c r="A379" s="14">
        <v>310</v>
      </c>
      <c r="B379" s="14" t="s">
        <v>397</v>
      </c>
      <c r="C379" s="14">
        <v>15</v>
      </c>
      <c r="E379" s="74">
        <v>3240</v>
      </c>
    </row>
    <row r="380" spans="1:5" ht="12.75" customHeight="1" hidden="1">
      <c r="A380" s="14">
        <v>311</v>
      </c>
      <c r="B380" s="14" t="s">
        <v>398</v>
      </c>
      <c r="C380" s="14">
        <v>2</v>
      </c>
      <c r="E380" s="74">
        <v>3250</v>
      </c>
    </row>
    <row r="381" spans="1:5" ht="12.75" customHeight="1" hidden="1">
      <c r="A381" s="14">
        <v>312</v>
      </c>
      <c r="B381" s="14" t="s">
        <v>399</v>
      </c>
      <c r="C381" s="14">
        <v>14</v>
      </c>
      <c r="E381" s="74">
        <v>3291</v>
      </c>
    </row>
    <row r="382" spans="1:5" ht="12.75" customHeight="1" hidden="1">
      <c r="A382" s="14">
        <v>313</v>
      </c>
      <c r="B382" s="14" t="s">
        <v>400</v>
      </c>
      <c r="C382" s="14">
        <v>9</v>
      </c>
      <c r="E382" s="74">
        <v>3299</v>
      </c>
    </row>
    <row r="383" spans="1:5" ht="12.75" customHeight="1" hidden="1">
      <c r="A383" s="14">
        <v>314</v>
      </c>
      <c r="B383" s="14" t="s">
        <v>401</v>
      </c>
      <c r="C383" s="14">
        <v>17</v>
      </c>
      <c r="E383" s="74">
        <v>3311</v>
      </c>
    </row>
    <row r="384" spans="1:5" ht="12.75" customHeight="1" hidden="1">
      <c r="A384" s="14">
        <v>315</v>
      </c>
      <c r="B384" s="14" t="s">
        <v>402</v>
      </c>
      <c r="C384" s="14">
        <v>4</v>
      </c>
      <c r="E384" s="74">
        <v>3312</v>
      </c>
    </row>
    <row r="385" spans="1:5" ht="12.75" customHeight="1" hidden="1">
      <c r="A385" s="14">
        <v>316</v>
      </c>
      <c r="B385" s="14" t="s">
        <v>403</v>
      </c>
      <c r="C385" s="14">
        <v>13</v>
      </c>
      <c r="E385" s="74">
        <v>3313</v>
      </c>
    </row>
    <row r="386" spans="1:5" ht="12.75" customHeight="1" hidden="1">
      <c r="A386" s="14">
        <v>317</v>
      </c>
      <c r="B386" s="14" t="s">
        <v>404</v>
      </c>
      <c r="C386" s="14">
        <v>13</v>
      </c>
      <c r="E386" s="74">
        <v>3314</v>
      </c>
    </row>
    <row r="387" spans="1:5" ht="12.75" customHeight="1" hidden="1">
      <c r="A387" s="14">
        <v>318</v>
      </c>
      <c r="B387" s="14" t="s">
        <v>405</v>
      </c>
      <c r="C387" s="14">
        <v>11</v>
      </c>
      <c r="E387" s="74">
        <v>3315</v>
      </c>
    </row>
    <row r="388" spans="1:5" ht="12.75" customHeight="1" hidden="1">
      <c r="A388" s="14">
        <v>320</v>
      </c>
      <c r="B388" s="14" t="s">
        <v>406</v>
      </c>
      <c r="C388" s="14">
        <v>13</v>
      </c>
      <c r="E388" s="74">
        <v>3316</v>
      </c>
    </row>
    <row r="389" spans="1:5" ht="12.75" customHeight="1" hidden="1">
      <c r="A389" s="14">
        <v>321</v>
      </c>
      <c r="B389" s="14" t="s">
        <v>407</v>
      </c>
      <c r="C389" s="14">
        <v>18</v>
      </c>
      <c r="E389" s="74">
        <v>3317</v>
      </c>
    </row>
    <row r="390" spans="1:5" ht="12.75" customHeight="1" hidden="1">
      <c r="A390" s="14">
        <v>323</v>
      </c>
      <c r="B390" s="14" t="s">
        <v>408</v>
      </c>
      <c r="C390" s="14">
        <v>9</v>
      </c>
      <c r="E390" s="74">
        <v>3319</v>
      </c>
    </row>
    <row r="391" spans="1:5" ht="12.75" customHeight="1" hidden="1">
      <c r="A391" s="14">
        <v>324</v>
      </c>
      <c r="B391" s="14" t="s">
        <v>409</v>
      </c>
      <c r="C391" s="14">
        <v>6</v>
      </c>
      <c r="E391" s="74">
        <v>3320</v>
      </c>
    </row>
    <row r="392" spans="1:5" ht="12.75" customHeight="1" hidden="1">
      <c r="A392" s="14">
        <v>325</v>
      </c>
      <c r="B392" s="14" t="s">
        <v>410</v>
      </c>
      <c r="C392" s="14">
        <v>14</v>
      </c>
      <c r="E392" s="74">
        <v>3511</v>
      </c>
    </row>
    <row r="393" spans="1:5" ht="12.75" customHeight="1" hidden="1">
      <c r="A393" s="14">
        <v>326</v>
      </c>
      <c r="B393" s="14" t="s">
        <v>411</v>
      </c>
      <c r="C393" s="14">
        <v>5</v>
      </c>
      <c r="E393" s="74">
        <v>3512</v>
      </c>
    </row>
    <row r="394" spans="1:5" ht="12.75" customHeight="1" hidden="1">
      <c r="A394" s="14">
        <v>327</v>
      </c>
      <c r="B394" s="14" t="s">
        <v>412</v>
      </c>
      <c r="C394" s="14">
        <v>14</v>
      </c>
      <c r="E394" s="74">
        <v>3513</v>
      </c>
    </row>
    <row r="395" spans="1:5" ht="12.75" customHeight="1" hidden="1">
      <c r="A395" s="14">
        <v>328</v>
      </c>
      <c r="B395" s="14" t="s">
        <v>413</v>
      </c>
      <c r="C395" s="14">
        <v>3</v>
      </c>
      <c r="E395" s="74">
        <v>3514</v>
      </c>
    </row>
    <row r="396" spans="1:5" ht="12.75" customHeight="1" hidden="1">
      <c r="A396" s="14">
        <v>329</v>
      </c>
      <c r="B396" s="14" t="s">
        <v>414</v>
      </c>
      <c r="C396" s="14">
        <v>2</v>
      </c>
      <c r="E396" s="74">
        <v>3521</v>
      </c>
    </row>
    <row r="397" spans="1:5" ht="12.75" customHeight="1" hidden="1">
      <c r="A397" s="14">
        <v>330</v>
      </c>
      <c r="B397" s="14" t="s">
        <v>415</v>
      </c>
      <c r="C397" s="14">
        <v>18</v>
      </c>
      <c r="E397" s="74">
        <v>3522</v>
      </c>
    </row>
    <row r="398" spans="1:5" ht="12.75" customHeight="1" hidden="1">
      <c r="A398" s="14">
        <v>331</v>
      </c>
      <c r="B398" s="14" t="s">
        <v>416</v>
      </c>
      <c r="C398" s="14">
        <v>1</v>
      </c>
      <c r="E398" s="74">
        <v>3523</v>
      </c>
    </row>
    <row r="399" spans="1:5" ht="12.75" customHeight="1" hidden="1">
      <c r="A399" s="14">
        <v>332</v>
      </c>
      <c r="B399" s="14" t="s">
        <v>417</v>
      </c>
      <c r="C399" s="14">
        <v>10</v>
      </c>
      <c r="E399" s="74">
        <v>3530</v>
      </c>
    </row>
    <row r="400" spans="1:5" ht="12.75" customHeight="1" hidden="1">
      <c r="A400" s="14">
        <v>333</v>
      </c>
      <c r="B400" s="14" t="s">
        <v>418</v>
      </c>
      <c r="C400" s="14">
        <v>4</v>
      </c>
      <c r="E400" s="74">
        <v>3600</v>
      </c>
    </row>
    <row r="401" spans="1:5" ht="12.75" customHeight="1" hidden="1">
      <c r="A401" s="14">
        <v>334</v>
      </c>
      <c r="B401" s="14" t="s">
        <v>419</v>
      </c>
      <c r="C401" s="14">
        <v>11</v>
      </c>
      <c r="E401" s="74">
        <v>3700</v>
      </c>
    </row>
    <row r="402" spans="1:5" ht="12.75" customHeight="1" hidden="1">
      <c r="A402" s="14">
        <v>335</v>
      </c>
      <c r="B402" s="14" t="s">
        <v>420</v>
      </c>
      <c r="C402" s="14">
        <v>19</v>
      </c>
      <c r="E402" s="74">
        <v>3811</v>
      </c>
    </row>
    <row r="403" spans="1:5" ht="12.75" customHeight="1" hidden="1">
      <c r="A403" s="14">
        <v>337</v>
      </c>
      <c r="B403" s="14" t="s">
        <v>421</v>
      </c>
      <c r="C403" s="14">
        <v>17</v>
      </c>
      <c r="E403" s="74">
        <v>3812</v>
      </c>
    </row>
    <row r="404" spans="1:5" ht="12.75" customHeight="1" hidden="1">
      <c r="A404" s="14">
        <v>338</v>
      </c>
      <c r="B404" s="14" t="s">
        <v>422</v>
      </c>
      <c r="C404" s="14">
        <v>12</v>
      </c>
      <c r="E404" s="74">
        <v>3821</v>
      </c>
    </row>
    <row r="405" spans="1:5" ht="12.75" customHeight="1" hidden="1">
      <c r="A405" s="14">
        <v>339</v>
      </c>
      <c r="B405" s="14" t="s">
        <v>423</v>
      </c>
      <c r="C405" s="14">
        <v>17</v>
      </c>
      <c r="E405" s="74">
        <v>3822</v>
      </c>
    </row>
    <row r="406" spans="1:5" ht="12.75" customHeight="1" hidden="1">
      <c r="A406" s="14">
        <v>340</v>
      </c>
      <c r="B406" s="14" t="s">
        <v>424</v>
      </c>
      <c r="C406" s="14">
        <v>14</v>
      </c>
      <c r="E406" s="74">
        <v>3831</v>
      </c>
    </row>
    <row r="407" spans="1:5" ht="12.75" customHeight="1" hidden="1">
      <c r="A407" s="14">
        <v>341</v>
      </c>
      <c r="B407" s="14" t="s">
        <v>425</v>
      </c>
      <c r="C407" s="14">
        <v>17</v>
      </c>
      <c r="E407" s="74">
        <v>3832</v>
      </c>
    </row>
    <row r="408" spans="1:5" ht="12.75" customHeight="1" hidden="1">
      <c r="A408" s="14">
        <v>342</v>
      </c>
      <c r="B408" s="14" t="s">
        <v>426</v>
      </c>
      <c r="C408" s="14">
        <v>20</v>
      </c>
      <c r="E408" s="74">
        <v>3900</v>
      </c>
    </row>
    <row r="409" spans="1:5" ht="12.75" customHeight="1" hidden="1">
      <c r="A409" s="14">
        <v>343</v>
      </c>
      <c r="B409" s="14" t="s">
        <v>427</v>
      </c>
      <c r="C409" s="14">
        <v>19</v>
      </c>
      <c r="E409" s="74">
        <v>4110</v>
      </c>
    </row>
    <row r="410" spans="1:5" ht="12.75" customHeight="1" hidden="1">
      <c r="A410" s="14">
        <v>344</v>
      </c>
      <c r="B410" s="14" t="s">
        <v>428</v>
      </c>
      <c r="C410" s="14">
        <v>13</v>
      </c>
      <c r="E410" s="74">
        <v>4120</v>
      </c>
    </row>
    <row r="411" spans="1:5" ht="12.75" customHeight="1" hidden="1">
      <c r="A411" s="14">
        <v>345</v>
      </c>
      <c r="B411" s="14" t="s">
        <v>429</v>
      </c>
      <c r="C411" s="14">
        <v>13</v>
      </c>
      <c r="E411" s="74">
        <v>4211</v>
      </c>
    </row>
    <row r="412" spans="1:5" ht="12.75" customHeight="1" hidden="1">
      <c r="A412" s="14">
        <v>346</v>
      </c>
      <c r="B412" s="14" t="s">
        <v>430</v>
      </c>
      <c r="C412" s="14">
        <v>14</v>
      </c>
      <c r="E412" s="74">
        <v>4212</v>
      </c>
    </row>
    <row r="413" spans="1:5" ht="12.75" customHeight="1" hidden="1">
      <c r="A413" s="14">
        <v>347</v>
      </c>
      <c r="B413" s="14" t="s">
        <v>431</v>
      </c>
      <c r="C413" s="14">
        <v>3</v>
      </c>
      <c r="E413" s="74">
        <v>4213</v>
      </c>
    </row>
    <row r="414" spans="1:5" ht="12.75" customHeight="1" hidden="1">
      <c r="A414" s="14">
        <v>348</v>
      </c>
      <c r="B414" s="14" t="s">
        <v>432</v>
      </c>
      <c r="C414" s="14">
        <v>18</v>
      </c>
      <c r="E414" s="74">
        <v>4221</v>
      </c>
    </row>
    <row r="415" spans="1:5" ht="12.75" customHeight="1" hidden="1">
      <c r="A415" s="14">
        <v>349</v>
      </c>
      <c r="B415" s="14" t="s">
        <v>433</v>
      </c>
      <c r="C415" s="14">
        <v>13</v>
      </c>
      <c r="E415" s="74">
        <v>4222</v>
      </c>
    </row>
    <row r="416" spans="1:5" ht="12.75" customHeight="1" hidden="1">
      <c r="A416" s="14">
        <v>350</v>
      </c>
      <c r="B416" s="14" t="s">
        <v>434</v>
      </c>
      <c r="C416" s="14">
        <v>17</v>
      </c>
      <c r="E416" s="74">
        <v>4291</v>
      </c>
    </row>
    <row r="417" spans="1:5" ht="12.75" customHeight="1" hidden="1">
      <c r="A417" s="14">
        <v>351</v>
      </c>
      <c r="B417" s="14" t="s">
        <v>435</v>
      </c>
      <c r="C417" s="14">
        <v>11</v>
      </c>
      <c r="E417" s="74">
        <v>4299</v>
      </c>
    </row>
    <row r="418" spans="1:5" ht="12.75" customHeight="1" hidden="1">
      <c r="A418" s="14">
        <v>352</v>
      </c>
      <c r="B418" s="14" t="s">
        <v>436</v>
      </c>
      <c r="C418" s="14">
        <v>2</v>
      </c>
      <c r="E418" s="74">
        <v>4311</v>
      </c>
    </row>
    <row r="419" spans="1:5" ht="12.75" customHeight="1" hidden="1">
      <c r="A419" s="14">
        <v>354</v>
      </c>
      <c r="B419" s="14" t="s">
        <v>437</v>
      </c>
      <c r="C419" s="14">
        <v>13</v>
      </c>
      <c r="E419" s="74">
        <v>4312</v>
      </c>
    </row>
    <row r="420" spans="1:5" ht="12.75" customHeight="1" hidden="1">
      <c r="A420" s="14">
        <v>355</v>
      </c>
      <c r="B420" s="14" t="s">
        <v>438</v>
      </c>
      <c r="C420" s="14">
        <v>20</v>
      </c>
      <c r="E420" s="74">
        <v>4313</v>
      </c>
    </row>
    <row r="421" spans="1:5" ht="12.75" customHeight="1" hidden="1">
      <c r="A421" s="14">
        <v>356</v>
      </c>
      <c r="B421" s="14" t="s">
        <v>439</v>
      </c>
      <c r="C421" s="14">
        <v>1</v>
      </c>
      <c r="E421" s="74">
        <v>4321</v>
      </c>
    </row>
    <row r="422" spans="1:5" ht="12.75" customHeight="1" hidden="1">
      <c r="A422" s="14">
        <v>357</v>
      </c>
      <c r="B422" s="14" t="s">
        <v>440</v>
      </c>
      <c r="C422" s="14">
        <v>15</v>
      </c>
      <c r="E422" s="74">
        <v>4322</v>
      </c>
    </row>
    <row r="423" spans="1:5" ht="12.75" customHeight="1" hidden="1">
      <c r="A423" s="14">
        <v>358</v>
      </c>
      <c r="B423" s="14" t="s">
        <v>441</v>
      </c>
      <c r="C423" s="14">
        <v>17</v>
      </c>
      <c r="E423" s="74">
        <v>4329</v>
      </c>
    </row>
    <row r="424" spans="1:5" ht="12.75" customHeight="1" hidden="1">
      <c r="A424" s="14">
        <v>359</v>
      </c>
      <c r="B424" s="14" t="s">
        <v>442</v>
      </c>
      <c r="C424" s="14">
        <v>18</v>
      </c>
      <c r="E424" s="74">
        <v>4331</v>
      </c>
    </row>
    <row r="425" spans="1:5" ht="12.75" customHeight="1" hidden="1">
      <c r="A425" s="14">
        <v>360</v>
      </c>
      <c r="B425" s="14" t="s">
        <v>443</v>
      </c>
      <c r="C425" s="14">
        <v>8</v>
      </c>
      <c r="E425" s="74">
        <v>4332</v>
      </c>
    </row>
    <row r="426" spans="1:5" ht="12.75" customHeight="1" hidden="1">
      <c r="A426" s="14">
        <v>361</v>
      </c>
      <c r="B426" s="14" t="s">
        <v>444</v>
      </c>
      <c r="C426" s="14">
        <v>14</v>
      </c>
      <c r="E426" s="74">
        <v>4333</v>
      </c>
    </row>
    <row r="427" spans="1:5" ht="12.75" customHeight="1" hidden="1">
      <c r="A427" s="14">
        <v>362</v>
      </c>
      <c r="B427" s="14" t="s">
        <v>445</v>
      </c>
      <c r="C427" s="14">
        <v>1</v>
      </c>
      <c r="E427" s="74">
        <v>4334</v>
      </c>
    </row>
    <row r="428" spans="1:5" ht="12.75" customHeight="1" hidden="1">
      <c r="A428" s="14">
        <v>363</v>
      </c>
      <c r="B428" s="14" t="s">
        <v>446</v>
      </c>
      <c r="C428" s="14">
        <v>8</v>
      </c>
      <c r="E428" s="74">
        <v>4339</v>
      </c>
    </row>
    <row r="429" spans="1:5" ht="12.75" customHeight="1" hidden="1">
      <c r="A429" s="14">
        <v>364</v>
      </c>
      <c r="B429" s="14" t="s">
        <v>447</v>
      </c>
      <c r="C429" s="14">
        <v>2</v>
      </c>
      <c r="E429" s="74">
        <v>4391</v>
      </c>
    </row>
    <row r="430" spans="1:5" ht="12.75" customHeight="1" hidden="1">
      <c r="A430" s="14">
        <v>365</v>
      </c>
      <c r="B430" s="14" t="s">
        <v>448</v>
      </c>
      <c r="C430" s="14">
        <v>4</v>
      </c>
      <c r="E430" s="74">
        <v>4399</v>
      </c>
    </row>
    <row r="431" spans="1:5" ht="12.75" customHeight="1" hidden="1">
      <c r="A431" s="14">
        <v>366</v>
      </c>
      <c r="B431" s="14" t="s">
        <v>449</v>
      </c>
      <c r="C431" s="14">
        <v>6</v>
      </c>
      <c r="E431" s="74">
        <v>4511</v>
      </c>
    </row>
    <row r="432" spans="1:5" ht="12.75" customHeight="1" hidden="1">
      <c r="A432" s="14">
        <v>368</v>
      </c>
      <c r="B432" s="14" t="s">
        <v>450</v>
      </c>
      <c r="C432" s="14">
        <v>18</v>
      </c>
      <c r="E432" s="74">
        <v>4519</v>
      </c>
    </row>
    <row r="433" spans="1:5" ht="12.75" customHeight="1" hidden="1">
      <c r="A433" s="14">
        <v>369</v>
      </c>
      <c r="B433" s="14" t="s">
        <v>451</v>
      </c>
      <c r="C433" s="14">
        <v>8</v>
      </c>
      <c r="E433" s="74">
        <v>4520</v>
      </c>
    </row>
    <row r="434" spans="1:5" ht="12.75" customHeight="1" hidden="1">
      <c r="A434" s="14">
        <v>371</v>
      </c>
      <c r="B434" s="14" t="s">
        <v>452</v>
      </c>
      <c r="C434" s="14">
        <v>13</v>
      </c>
      <c r="E434" s="74">
        <v>4531</v>
      </c>
    </row>
    <row r="435" spans="1:5" ht="12.75" customHeight="1" hidden="1">
      <c r="A435" s="14">
        <v>372</v>
      </c>
      <c r="B435" s="14" t="s">
        <v>453</v>
      </c>
      <c r="C435" s="14">
        <v>12</v>
      </c>
      <c r="E435" s="74">
        <v>4532</v>
      </c>
    </row>
    <row r="436" spans="1:5" ht="12.75" customHeight="1" hidden="1">
      <c r="A436" s="14">
        <v>373</v>
      </c>
      <c r="B436" s="14" t="s">
        <v>454</v>
      </c>
      <c r="C436" s="14">
        <v>8</v>
      </c>
      <c r="E436" s="74">
        <v>4540</v>
      </c>
    </row>
    <row r="437" spans="1:5" ht="12.75" customHeight="1" hidden="1">
      <c r="A437" s="14">
        <v>374</v>
      </c>
      <c r="B437" s="14" t="s">
        <v>455</v>
      </c>
      <c r="C437" s="14">
        <v>18</v>
      </c>
      <c r="E437" s="74">
        <v>4611</v>
      </c>
    </row>
    <row r="438" spans="1:5" ht="12.75" customHeight="1" hidden="1">
      <c r="A438" s="14">
        <v>375</v>
      </c>
      <c r="B438" s="14" t="s">
        <v>456</v>
      </c>
      <c r="C438" s="14">
        <v>7</v>
      </c>
      <c r="E438" s="74">
        <v>4612</v>
      </c>
    </row>
    <row r="439" spans="1:5" ht="12.75" customHeight="1" hidden="1">
      <c r="A439" s="14">
        <v>376</v>
      </c>
      <c r="B439" s="14" t="s">
        <v>457</v>
      </c>
      <c r="C439" s="14">
        <v>1</v>
      </c>
      <c r="E439" s="74">
        <v>4613</v>
      </c>
    </row>
    <row r="440" spans="1:5" ht="12.75" customHeight="1" hidden="1">
      <c r="A440" s="14">
        <v>377</v>
      </c>
      <c r="B440" s="14" t="s">
        <v>458</v>
      </c>
      <c r="C440" s="14">
        <v>15</v>
      </c>
      <c r="E440" s="74">
        <v>4614</v>
      </c>
    </row>
    <row r="441" spans="1:5" ht="12.75" customHeight="1" hidden="1">
      <c r="A441" s="14">
        <v>378</v>
      </c>
      <c r="B441" s="14" t="s">
        <v>459</v>
      </c>
      <c r="C441" s="14">
        <v>4</v>
      </c>
      <c r="E441" s="74">
        <v>4615</v>
      </c>
    </row>
    <row r="442" spans="1:5" ht="12.75" customHeight="1" hidden="1">
      <c r="A442" s="14">
        <v>379</v>
      </c>
      <c r="B442" s="14" t="s">
        <v>460</v>
      </c>
      <c r="C442" s="14">
        <v>13</v>
      </c>
      <c r="E442" s="74">
        <v>4616</v>
      </c>
    </row>
    <row r="443" spans="1:5" ht="12.75" customHeight="1" hidden="1">
      <c r="A443" s="14">
        <v>380</v>
      </c>
      <c r="B443" s="14" t="s">
        <v>461</v>
      </c>
      <c r="C443" s="14">
        <v>1</v>
      </c>
      <c r="E443" s="74">
        <v>4617</v>
      </c>
    </row>
    <row r="444" spans="1:5" ht="12.75" customHeight="1" hidden="1">
      <c r="A444" s="14">
        <v>381</v>
      </c>
      <c r="B444" s="14" t="s">
        <v>462</v>
      </c>
      <c r="C444" s="14">
        <v>14</v>
      </c>
      <c r="E444" s="74">
        <v>4618</v>
      </c>
    </row>
    <row r="445" spans="1:5" ht="12.75" customHeight="1" hidden="1">
      <c r="A445" s="14">
        <v>382</v>
      </c>
      <c r="B445" s="14" t="s">
        <v>463</v>
      </c>
      <c r="C445" s="14">
        <v>17</v>
      </c>
      <c r="E445" s="74">
        <v>4619</v>
      </c>
    </row>
    <row r="446" spans="1:5" ht="12.75" customHeight="1" hidden="1">
      <c r="A446" s="14">
        <v>383</v>
      </c>
      <c r="B446" s="14" t="s">
        <v>464</v>
      </c>
      <c r="C446" s="14">
        <v>17</v>
      </c>
      <c r="E446" s="74">
        <v>4621</v>
      </c>
    </row>
    <row r="447" spans="1:5" ht="12.75" customHeight="1" hidden="1">
      <c r="A447" s="14">
        <v>385</v>
      </c>
      <c r="B447" s="14" t="s">
        <v>465</v>
      </c>
      <c r="C447" s="14">
        <v>20</v>
      </c>
      <c r="E447" s="74">
        <v>4622</v>
      </c>
    </row>
    <row r="448" spans="1:5" ht="12.75" customHeight="1" hidden="1">
      <c r="A448" s="14">
        <v>386</v>
      </c>
      <c r="B448" s="14" t="s">
        <v>466</v>
      </c>
      <c r="C448" s="14">
        <v>14</v>
      </c>
      <c r="E448" s="74">
        <v>4623</v>
      </c>
    </row>
    <row r="449" spans="1:5" ht="12.75" customHeight="1" hidden="1">
      <c r="A449" s="14">
        <v>387</v>
      </c>
      <c r="B449" s="14" t="s">
        <v>467</v>
      </c>
      <c r="C449" s="14">
        <v>9</v>
      </c>
      <c r="E449" s="74">
        <v>4624</v>
      </c>
    </row>
    <row r="450" spans="1:5" ht="12.75" customHeight="1" hidden="1">
      <c r="A450" s="14">
        <v>388</v>
      </c>
      <c r="B450" s="14" t="s">
        <v>468</v>
      </c>
      <c r="C450" s="14">
        <v>12</v>
      </c>
      <c r="E450" s="74">
        <v>4631</v>
      </c>
    </row>
    <row r="451" spans="1:5" ht="12.75" customHeight="1" hidden="1">
      <c r="A451" s="14">
        <v>389</v>
      </c>
      <c r="B451" s="14" t="s">
        <v>469</v>
      </c>
      <c r="C451" s="14">
        <v>17</v>
      </c>
      <c r="E451" s="74">
        <v>4632</v>
      </c>
    </row>
    <row r="452" spans="1:5" ht="12.75" customHeight="1" hidden="1">
      <c r="A452" s="14">
        <v>390</v>
      </c>
      <c r="B452" s="14" t="s">
        <v>470</v>
      </c>
      <c r="C452" s="14">
        <v>7</v>
      </c>
      <c r="E452" s="74">
        <v>4633</v>
      </c>
    </row>
    <row r="453" spans="1:5" ht="12.75" customHeight="1" hidden="1">
      <c r="A453" s="14">
        <v>391</v>
      </c>
      <c r="B453" s="14" t="s">
        <v>471</v>
      </c>
      <c r="C453" s="14">
        <v>3</v>
      </c>
      <c r="E453" s="74">
        <v>4634</v>
      </c>
    </row>
    <row r="454" spans="1:5" ht="12.75" customHeight="1" hidden="1">
      <c r="A454" s="14">
        <v>393</v>
      </c>
      <c r="B454" s="14" t="s">
        <v>472</v>
      </c>
      <c r="C454" s="14">
        <v>8</v>
      </c>
      <c r="E454" s="74">
        <v>4635</v>
      </c>
    </row>
    <row r="455" spans="1:5" ht="12.75" customHeight="1" hidden="1">
      <c r="A455" s="14">
        <v>394</v>
      </c>
      <c r="B455" s="14" t="s">
        <v>473</v>
      </c>
      <c r="C455" s="14">
        <v>15</v>
      </c>
      <c r="E455" s="74">
        <v>4636</v>
      </c>
    </row>
    <row r="456" spans="1:5" ht="12.75" customHeight="1" hidden="1">
      <c r="A456" s="14">
        <v>395</v>
      </c>
      <c r="B456" s="14" t="s">
        <v>474</v>
      </c>
      <c r="C456" s="14">
        <v>10</v>
      </c>
      <c r="E456" s="74">
        <v>4637</v>
      </c>
    </row>
    <row r="457" spans="1:5" ht="12.75" customHeight="1" hidden="1">
      <c r="A457" s="14">
        <v>396</v>
      </c>
      <c r="B457" s="14" t="s">
        <v>475</v>
      </c>
      <c r="C457" s="14">
        <v>12</v>
      </c>
      <c r="E457" s="74">
        <v>4638</v>
      </c>
    </row>
    <row r="458" spans="1:5" ht="12.75" customHeight="1" hidden="1">
      <c r="A458" s="14">
        <v>397</v>
      </c>
      <c r="B458" s="14" t="s">
        <v>476</v>
      </c>
      <c r="C458" s="14">
        <v>12</v>
      </c>
      <c r="E458" s="74">
        <v>4639</v>
      </c>
    </row>
    <row r="459" spans="1:5" ht="12.75" customHeight="1" hidden="1">
      <c r="A459" s="14">
        <v>399</v>
      </c>
      <c r="B459" s="14" t="s">
        <v>477</v>
      </c>
      <c r="C459" s="14">
        <v>19</v>
      </c>
      <c r="E459" s="74">
        <v>4641</v>
      </c>
    </row>
    <row r="460" spans="1:5" ht="12.75" customHeight="1" hidden="1">
      <c r="A460" s="14">
        <v>400</v>
      </c>
      <c r="B460" s="14" t="s">
        <v>478</v>
      </c>
      <c r="C460" s="14">
        <v>4</v>
      </c>
      <c r="E460" s="74">
        <v>4642</v>
      </c>
    </row>
    <row r="461" spans="1:5" ht="12.75" customHeight="1" hidden="1">
      <c r="A461" s="14">
        <v>402</v>
      </c>
      <c r="B461" s="14" t="s">
        <v>479</v>
      </c>
      <c r="C461" s="14">
        <v>19</v>
      </c>
      <c r="E461" s="74">
        <v>4643</v>
      </c>
    </row>
    <row r="462" spans="1:5" ht="12.75" customHeight="1" hidden="1">
      <c r="A462" s="14">
        <v>405</v>
      </c>
      <c r="B462" s="14" t="s">
        <v>480</v>
      </c>
      <c r="C462" s="14">
        <v>6</v>
      </c>
      <c r="E462" s="74">
        <v>4644</v>
      </c>
    </row>
    <row r="463" spans="1:5" ht="12.75" customHeight="1" hidden="1">
      <c r="A463" s="14">
        <v>406</v>
      </c>
      <c r="B463" s="14" t="s">
        <v>481</v>
      </c>
      <c r="C463" s="14">
        <v>17</v>
      </c>
      <c r="E463" s="74">
        <v>4645</v>
      </c>
    </row>
    <row r="464" spans="1:5" ht="12.75" customHeight="1" hidden="1">
      <c r="A464" s="14">
        <v>407</v>
      </c>
      <c r="B464" s="14" t="s">
        <v>482</v>
      </c>
      <c r="C464" s="14">
        <v>10</v>
      </c>
      <c r="E464" s="74">
        <v>4646</v>
      </c>
    </row>
    <row r="465" spans="1:5" ht="12.75" customHeight="1" hidden="1">
      <c r="A465" s="14">
        <v>409</v>
      </c>
      <c r="B465" s="14" t="s">
        <v>483</v>
      </c>
      <c r="C465" s="14">
        <v>17</v>
      </c>
      <c r="E465" s="74">
        <v>4647</v>
      </c>
    </row>
    <row r="466" spans="1:5" ht="12.75" customHeight="1" hidden="1">
      <c r="A466" s="14">
        <v>410</v>
      </c>
      <c r="B466" s="14" t="s">
        <v>484</v>
      </c>
      <c r="C466" s="14">
        <v>5</v>
      </c>
      <c r="E466" s="74">
        <v>4648</v>
      </c>
    </row>
    <row r="467" spans="1:5" ht="12.75" customHeight="1" hidden="1">
      <c r="A467" s="14">
        <v>411</v>
      </c>
      <c r="B467" s="14" t="s">
        <v>485</v>
      </c>
      <c r="C467" s="14">
        <v>13</v>
      </c>
      <c r="E467" s="74">
        <v>4649</v>
      </c>
    </row>
    <row r="468" spans="1:5" ht="12.75" customHeight="1" hidden="1">
      <c r="A468" s="14">
        <v>412</v>
      </c>
      <c r="B468" s="14" t="s">
        <v>486</v>
      </c>
      <c r="C468" s="14">
        <v>12</v>
      </c>
      <c r="E468" s="74">
        <v>4651</v>
      </c>
    </row>
    <row r="469" spans="1:5" ht="12.75" customHeight="1" hidden="1">
      <c r="A469" s="14">
        <v>413</v>
      </c>
      <c r="B469" s="14" t="s">
        <v>487</v>
      </c>
      <c r="C469" s="14">
        <v>17</v>
      </c>
      <c r="E469" s="74">
        <v>4652</v>
      </c>
    </row>
    <row r="470" spans="1:5" ht="12.75" customHeight="1" hidden="1">
      <c r="A470" s="14">
        <v>414</v>
      </c>
      <c r="B470" s="14" t="s">
        <v>488</v>
      </c>
      <c r="C470" s="14">
        <v>16</v>
      </c>
      <c r="E470" s="74">
        <v>4661</v>
      </c>
    </row>
    <row r="471" spans="1:5" ht="12.75" customHeight="1" hidden="1">
      <c r="A471" s="14">
        <v>415</v>
      </c>
      <c r="B471" s="14" t="s">
        <v>489</v>
      </c>
      <c r="C471" s="14">
        <v>16</v>
      </c>
      <c r="E471" s="74">
        <v>4662</v>
      </c>
    </row>
    <row r="472" spans="1:5" ht="12.75" customHeight="1" hidden="1">
      <c r="A472" s="14">
        <v>416</v>
      </c>
      <c r="B472" s="14" t="s">
        <v>490</v>
      </c>
      <c r="C472" s="14">
        <v>13</v>
      </c>
      <c r="E472" s="74">
        <v>4663</v>
      </c>
    </row>
    <row r="473" spans="1:5" ht="12.75" customHeight="1" hidden="1">
      <c r="A473" s="14">
        <v>418</v>
      </c>
      <c r="B473" s="14" t="s">
        <v>491</v>
      </c>
      <c r="C473" s="14">
        <v>12</v>
      </c>
      <c r="E473" s="74">
        <v>4664</v>
      </c>
    </row>
    <row r="474" spans="1:5" ht="12.75" customHeight="1" hidden="1">
      <c r="A474" s="14">
        <v>419</v>
      </c>
      <c r="B474" s="14" t="s">
        <v>492</v>
      </c>
      <c r="C474" s="14">
        <v>19</v>
      </c>
      <c r="E474" s="74">
        <v>4665</v>
      </c>
    </row>
    <row r="475" spans="1:5" ht="12.75" customHeight="1" hidden="1">
      <c r="A475" s="14">
        <v>421</v>
      </c>
      <c r="B475" s="14" t="s">
        <v>493</v>
      </c>
      <c r="C475" s="14">
        <v>14</v>
      </c>
      <c r="E475" s="74">
        <v>4666</v>
      </c>
    </row>
    <row r="476" spans="1:5" ht="12.75" customHeight="1" hidden="1">
      <c r="A476" s="14">
        <v>422</v>
      </c>
      <c r="B476" s="14" t="s">
        <v>494</v>
      </c>
      <c r="C476" s="14">
        <v>2</v>
      </c>
      <c r="E476" s="74">
        <v>4669</v>
      </c>
    </row>
    <row r="477" spans="1:5" ht="12.75" customHeight="1" hidden="1">
      <c r="A477" s="14">
        <v>423</v>
      </c>
      <c r="B477" s="14" t="s">
        <v>495</v>
      </c>
      <c r="C477" s="14">
        <v>17</v>
      </c>
      <c r="E477" s="74">
        <v>4671</v>
      </c>
    </row>
    <row r="478" spans="1:5" ht="12.75" customHeight="1" hidden="1">
      <c r="A478" s="14">
        <v>424</v>
      </c>
      <c r="B478" s="14" t="s">
        <v>496</v>
      </c>
      <c r="C478" s="14">
        <v>10</v>
      </c>
      <c r="E478" s="74">
        <v>4672</v>
      </c>
    </row>
    <row r="479" spans="1:5" ht="12.75" customHeight="1" hidden="1">
      <c r="A479" s="14">
        <v>425</v>
      </c>
      <c r="B479" s="14" t="s">
        <v>497</v>
      </c>
      <c r="C479" s="14">
        <v>13</v>
      </c>
      <c r="E479" s="74">
        <v>4673</v>
      </c>
    </row>
    <row r="480" spans="1:5" ht="12.75" customHeight="1" hidden="1">
      <c r="A480" s="14">
        <v>426</v>
      </c>
      <c r="B480" s="14" t="s">
        <v>498</v>
      </c>
      <c r="C480" s="14">
        <v>3</v>
      </c>
      <c r="E480" s="74">
        <v>4674</v>
      </c>
    </row>
    <row r="481" spans="1:5" ht="12.75" customHeight="1" hidden="1">
      <c r="A481" s="14">
        <v>427</v>
      </c>
      <c r="B481" s="14" t="s">
        <v>499</v>
      </c>
      <c r="C481" s="14">
        <v>17</v>
      </c>
      <c r="E481" s="74">
        <v>4675</v>
      </c>
    </row>
    <row r="482" spans="1:5" ht="12.75" customHeight="1" hidden="1">
      <c r="A482" s="14">
        <v>428</v>
      </c>
      <c r="B482" s="14" t="s">
        <v>500</v>
      </c>
      <c r="C482" s="14">
        <v>13</v>
      </c>
      <c r="E482" s="74">
        <v>4676</v>
      </c>
    </row>
    <row r="483" spans="1:5" ht="12.75" customHeight="1" hidden="1">
      <c r="A483" s="14">
        <v>429</v>
      </c>
      <c r="B483" s="14" t="s">
        <v>501</v>
      </c>
      <c r="C483" s="14">
        <v>1</v>
      </c>
      <c r="E483" s="74">
        <v>4677</v>
      </c>
    </row>
    <row r="484" spans="1:5" ht="12.75" customHeight="1" hidden="1">
      <c r="A484" s="14">
        <v>430</v>
      </c>
      <c r="B484" s="14" t="s">
        <v>502</v>
      </c>
      <c r="C484" s="14">
        <v>2</v>
      </c>
      <c r="E484" s="74">
        <v>4690</v>
      </c>
    </row>
    <row r="485" spans="1:5" ht="12.75" customHeight="1" hidden="1">
      <c r="A485" s="14">
        <v>431</v>
      </c>
      <c r="B485" s="14" t="s">
        <v>503</v>
      </c>
      <c r="C485" s="14">
        <v>18</v>
      </c>
      <c r="E485" s="74">
        <v>4711</v>
      </c>
    </row>
    <row r="486" spans="1:5" ht="12.75" customHeight="1" hidden="1">
      <c r="A486" s="14">
        <v>432</v>
      </c>
      <c r="B486" s="14" t="s">
        <v>504</v>
      </c>
      <c r="C486" s="14">
        <v>18</v>
      </c>
      <c r="E486" s="74">
        <v>4719</v>
      </c>
    </row>
    <row r="487" spans="1:5" ht="12.75" customHeight="1" hidden="1">
      <c r="A487" s="14">
        <v>433</v>
      </c>
      <c r="B487" s="14" t="s">
        <v>505</v>
      </c>
      <c r="C487" s="14">
        <v>18</v>
      </c>
      <c r="E487" s="74">
        <v>4721</v>
      </c>
    </row>
    <row r="488" spans="1:5" ht="12.75" customHeight="1" hidden="1">
      <c r="A488" s="14">
        <v>435</v>
      </c>
      <c r="B488" s="14" t="s">
        <v>506</v>
      </c>
      <c r="C488" s="14">
        <v>18</v>
      </c>
      <c r="E488" s="74">
        <v>4722</v>
      </c>
    </row>
    <row r="489" spans="1:5" ht="12.75" customHeight="1" hidden="1">
      <c r="A489" s="14">
        <v>436</v>
      </c>
      <c r="B489" s="14" t="s">
        <v>507</v>
      </c>
      <c r="C489" s="14">
        <v>1</v>
      </c>
      <c r="E489" s="74">
        <v>4723</v>
      </c>
    </row>
    <row r="490" spans="1:5" ht="12.75" customHeight="1" hidden="1">
      <c r="A490" s="14">
        <v>437</v>
      </c>
      <c r="B490" s="14" t="s">
        <v>508</v>
      </c>
      <c r="C490" s="14">
        <v>5</v>
      </c>
      <c r="E490" s="74">
        <v>4724</v>
      </c>
    </row>
    <row r="491" spans="1:5" ht="12.75" customHeight="1" hidden="1">
      <c r="A491" s="14">
        <v>438</v>
      </c>
      <c r="B491" s="14" t="s">
        <v>509</v>
      </c>
      <c r="C491" s="14">
        <v>5</v>
      </c>
      <c r="E491" s="74">
        <v>4725</v>
      </c>
    </row>
    <row r="492" spans="1:5" ht="12.75" customHeight="1" hidden="1">
      <c r="A492" s="14">
        <v>439</v>
      </c>
      <c r="B492" s="14" t="s">
        <v>510</v>
      </c>
      <c r="C492" s="14">
        <v>6</v>
      </c>
      <c r="E492" s="74">
        <v>4726</v>
      </c>
    </row>
    <row r="493" spans="1:5" ht="12.75" customHeight="1" hidden="1">
      <c r="A493" s="14">
        <v>440</v>
      </c>
      <c r="B493" s="14" t="s">
        <v>511</v>
      </c>
      <c r="C493" s="14">
        <v>20</v>
      </c>
      <c r="E493" s="74">
        <v>4729</v>
      </c>
    </row>
    <row r="494" spans="1:5" ht="12.75" customHeight="1" hidden="1">
      <c r="A494" s="14">
        <v>441</v>
      </c>
      <c r="B494" s="14" t="s">
        <v>512</v>
      </c>
      <c r="C494" s="14">
        <v>20</v>
      </c>
      <c r="E494" s="74">
        <v>4730</v>
      </c>
    </row>
    <row r="495" spans="1:5" ht="12.75" customHeight="1" hidden="1">
      <c r="A495" s="14">
        <v>442</v>
      </c>
      <c r="B495" s="14" t="s">
        <v>513</v>
      </c>
      <c r="C495" s="14">
        <v>6</v>
      </c>
      <c r="E495" s="74">
        <v>4741</v>
      </c>
    </row>
    <row r="496" spans="1:5" ht="12.75" customHeight="1" hidden="1">
      <c r="A496" s="14">
        <v>443</v>
      </c>
      <c r="B496" s="14" t="s">
        <v>514</v>
      </c>
      <c r="C496" s="14">
        <v>17</v>
      </c>
      <c r="E496" s="74">
        <v>4742</v>
      </c>
    </row>
    <row r="497" spans="1:5" ht="12.75" customHeight="1" hidden="1">
      <c r="A497" s="14">
        <v>444</v>
      </c>
      <c r="B497" s="14" t="s">
        <v>41</v>
      </c>
      <c r="C497" s="14">
        <v>15</v>
      </c>
      <c r="E497" s="74">
        <v>4743</v>
      </c>
    </row>
    <row r="498" spans="1:5" ht="12.75" customHeight="1" hidden="1">
      <c r="A498" s="14">
        <v>445</v>
      </c>
      <c r="B498" s="14" t="s">
        <v>515</v>
      </c>
      <c r="C498" s="14">
        <v>13</v>
      </c>
      <c r="E498" s="74">
        <v>4751</v>
      </c>
    </row>
    <row r="499" spans="1:5" ht="12.75" customHeight="1" hidden="1">
      <c r="A499" s="14">
        <v>447</v>
      </c>
      <c r="B499" s="14" t="s">
        <v>516</v>
      </c>
      <c r="C499" s="14">
        <v>17</v>
      </c>
      <c r="E499" s="74">
        <v>4752</v>
      </c>
    </row>
    <row r="500" spans="1:5" ht="12.75" customHeight="1" hidden="1">
      <c r="A500" s="14">
        <v>449</v>
      </c>
      <c r="B500" s="14" t="s">
        <v>517</v>
      </c>
      <c r="C500" s="14">
        <v>10</v>
      </c>
      <c r="E500" s="74">
        <v>4753</v>
      </c>
    </row>
    <row r="501" spans="1:5" ht="12.75" customHeight="1" hidden="1">
      <c r="A501" s="14">
        <v>450</v>
      </c>
      <c r="B501" s="14" t="s">
        <v>518</v>
      </c>
      <c r="C501" s="14">
        <v>7</v>
      </c>
      <c r="E501" s="74">
        <v>4754</v>
      </c>
    </row>
    <row r="502" spans="1:5" ht="12.75" customHeight="1" hidden="1">
      <c r="A502" s="14">
        <v>452</v>
      </c>
      <c r="B502" s="14" t="s">
        <v>519</v>
      </c>
      <c r="C502" s="14">
        <v>20</v>
      </c>
      <c r="E502" s="74">
        <v>4759</v>
      </c>
    </row>
    <row r="503" spans="1:5" ht="12.75" customHeight="1" hidden="1">
      <c r="A503" s="14">
        <v>453</v>
      </c>
      <c r="B503" s="14" t="s">
        <v>520</v>
      </c>
      <c r="C503" s="14">
        <v>18</v>
      </c>
      <c r="E503" s="74">
        <v>4761</v>
      </c>
    </row>
    <row r="504" spans="1:5" ht="12.75" customHeight="1" hidden="1">
      <c r="A504" s="14">
        <v>454</v>
      </c>
      <c r="B504" s="14" t="s">
        <v>521</v>
      </c>
      <c r="C504" s="14">
        <v>15</v>
      </c>
      <c r="E504" s="74">
        <v>4762</v>
      </c>
    </row>
    <row r="505" spans="1:5" ht="12.75" customHeight="1" hidden="1">
      <c r="A505" s="14">
        <v>455</v>
      </c>
      <c r="B505" s="14" t="s">
        <v>522</v>
      </c>
      <c r="C505" s="14">
        <v>9</v>
      </c>
      <c r="E505" s="74">
        <v>4763</v>
      </c>
    </row>
    <row r="506" spans="1:5" ht="12.75" customHeight="1" hidden="1">
      <c r="A506" s="14">
        <v>456</v>
      </c>
      <c r="B506" s="14" t="s">
        <v>523</v>
      </c>
      <c r="C506" s="14">
        <v>16</v>
      </c>
      <c r="E506" s="74">
        <v>4764</v>
      </c>
    </row>
    <row r="507" spans="1:5" ht="12.75" customHeight="1" hidden="1">
      <c r="A507" s="14">
        <v>457</v>
      </c>
      <c r="B507" s="14" t="s">
        <v>524</v>
      </c>
      <c r="C507" s="14">
        <v>3</v>
      </c>
      <c r="E507" s="74">
        <v>4765</v>
      </c>
    </row>
    <row r="508" spans="1:5" ht="12.75" customHeight="1" hidden="1">
      <c r="A508" s="14">
        <v>458</v>
      </c>
      <c r="B508" s="14" t="s">
        <v>525</v>
      </c>
      <c r="C508" s="14">
        <v>16</v>
      </c>
      <c r="E508" s="74">
        <v>4771</v>
      </c>
    </row>
    <row r="509" spans="1:5" ht="12.75" customHeight="1" hidden="1">
      <c r="A509" s="14">
        <v>459</v>
      </c>
      <c r="B509" s="14" t="s">
        <v>526</v>
      </c>
      <c r="C509" s="14">
        <v>16</v>
      </c>
      <c r="E509" s="74">
        <v>4772</v>
      </c>
    </row>
    <row r="510" spans="1:5" ht="12.75" customHeight="1" hidden="1">
      <c r="A510" s="14">
        <v>460</v>
      </c>
      <c r="B510" s="14" t="s">
        <v>527</v>
      </c>
      <c r="C510" s="14">
        <v>17</v>
      </c>
      <c r="E510" s="74">
        <v>4773</v>
      </c>
    </row>
    <row r="511" spans="1:5" ht="12.75" customHeight="1" hidden="1">
      <c r="A511" s="14">
        <v>461</v>
      </c>
      <c r="B511" s="14" t="s">
        <v>528</v>
      </c>
      <c r="C511" s="14">
        <v>14</v>
      </c>
      <c r="E511" s="74">
        <v>4774</v>
      </c>
    </row>
    <row r="512" spans="1:5" ht="12.75" customHeight="1" hidden="1">
      <c r="A512" s="14">
        <v>462</v>
      </c>
      <c r="B512" s="14" t="s">
        <v>529</v>
      </c>
      <c r="C512" s="14">
        <v>5</v>
      </c>
      <c r="E512" s="74">
        <v>4775</v>
      </c>
    </row>
    <row r="513" spans="1:5" ht="12.75" customHeight="1" hidden="1">
      <c r="A513" s="14">
        <v>463</v>
      </c>
      <c r="B513" s="14" t="s">
        <v>530</v>
      </c>
      <c r="C513" s="14">
        <v>17</v>
      </c>
      <c r="E513" s="74">
        <v>4776</v>
      </c>
    </row>
    <row r="514" spans="1:5" ht="12.75" customHeight="1" hidden="1">
      <c r="A514" s="14">
        <v>464</v>
      </c>
      <c r="B514" s="14" t="s">
        <v>531</v>
      </c>
      <c r="C514" s="14">
        <v>16</v>
      </c>
      <c r="E514" s="74">
        <v>4777</v>
      </c>
    </row>
    <row r="515" spans="1:5" ht="12.75" customHeight="1" hidden="1">
      <c r="A515" s="14">
        <v>466</v>
      </c>
      <c r="B515" s="14" t="s">
        <v>532</v>
      </c>
      <c r="C515" s="14">
        <v>2</v>
      </c>
      <c r="E515" s="74">
        <v>4778</v>
      </c>
    </row>
    <row r="516" spans="1:5" ht="12.75" customHeight="1" hidden="1">
      <c r="A516" s="14">
        <v>467</v>
      </c>
      <c r="B516" s="14" t="s">
        <v>533</v>
      </c>
      <c r="C516" s="14">
        <v>9</v>
      </c>
      <c r="E516" s="74">
        <v>4779</v>
      </c>
    </row>
    <row r="517" spans="1:5" ht="12.75" customHeight="1" hidden="1">
      <c r="A517" s="14">
        <v>468</v>
      </c>
      <c r="B517" s="14" t="s">
        <v>534</v>
      </c>
      <c r="C517" s="14">
        <v>18</v>
      </c>
      <c r="E517" s="74">
        <v>4781</v>
      </c>
    </row>
    <row r="518" spans="1:5" ht="12.75" customHeight="1" hidden="1">
      <c r="A518" s="14">
        <v>469</v>
      </c>
      <c r="B518" s="14" t="s">
        <v>535</v>
      </c>
      <c r="C518" s="14">
        <v>15</v>
      </c>
      <c r="E518" s="74">
        <v>4782</v>
      </c>
    </row>
    <row r="519" spans="1:5" ht="12.75" customHeight="1" hidden="1">
      <c r="A519" s="14">
        <v>471</v>
      </c>
      <c r="B519" s="14" t="s">
        <v>536</v>
      </c>
      <c r="C519" s="14">
        <v>14</v>
      </c>
      <c r="E519" s="74">
        <v>4789</v>
      </c>
    </row>
    <row r="520" spans="1:5" ht="12.75" customHeight="1" hidden="1">
      <c r="A520" s="14">
        <v>472</v>
      </c>
      <c r="B520" s="14" t="s">
        <v>537</v>
      </c>
      <c r="C520" s="14">
        <v>5</v>
      </c>
      <c r="E520" s="74">
        <v>4791</v>
      </c>
    </row>
    <row r="521" spans="1:5" ht="12.75" customHeight="1" hidden="1">
      <c r="A521" s="14">
        <v>473</v>
      </c>
      <c r="B521" s="14" t="s">
        <v>538</v>
      </c>
      <c r="C521" s="14">
        <v>5</v>
      </c>
      <c r="E521" s="74">
        <v>4799</v>
      </c>
    </row>
    <row r="522" spans="1:5" ht="12.75" customHeight="1" hidden="1">
      <c r="A522" s="14">
        <v>474</v>
      </c>
      <c r="B522" s="14" t="s">
        <v>539</v>
      </c>
      <c r="C522" s="14">
        <v>19</v>
      </c>
      <c r="E522" s="74">
        <v>4910</v>
      </c>
    </row>
    <row r="523" spans="1:5" ht="12.75" customHeight="1" hidden="1">
      <c r="A523" s="14">
        <v>475</v>
      </c>
      <c r="B523" s="14" t="s">
        <v>540</v>
      </c>
      <c r="C523" s="14">
        <v>11</v>
      </c>
      <c r="E523" s="74">
        <v>4920</v>
      </c>
    </row>
    <row r="524" spans="1:5" ht="12.75" customHeight="1" hidden="1">
      <c r="A524" s="14">
        <v>476</v>
      </c>
      <c r="B524" s="14" t="s">
        <v>541</v>
      </c>
      <c r="C524" s="14">
        <v>12</v>
      </c>
      <c r="E524" s="74">
        <v>4931</v>
      </c>
    </row>
    <row r="525" spans="1:5" ht="12.75" customHeight="1" hidden="1">
      <c r="A525" s="14">
        <v>477</v>
      </c>
      <c r="B525" s="14" t="s">
        <v>542</v>
      </c>
      <c r="C525" s="14">
        <v>3</v>
      </c>
      <c r="E525" s="74">
        <v>4932</v>
      </c>
    </row>
    <row r="526" spans="1:5" ht="12.75" customHeight="1" hidden="1">
      <c r="A526" s="14">
        <v>478</v>
      </c>
      <c r="B526" s="14" t="s">
        <v>543</v>
      </c>
      <c r="C526" s="14">
        <v>7</v>
      </c>
      <c r="E526" s="74">
        <v>4939</v>
      </c>
    </row>
    <row r="527" spans="1:5" ht="12.75" customHeight="1" hidden="1">
      <c r="A527" s="14">
        <v>480</v>
      </c>
      <c r="B527" s="14" t="s">
        <v>544</v>
      </c>
      <c r="C527" s="14">
        <v>7</v>
      </c>
      <c r="E527" s="74">
        <v>4941</v>
      </c>
    </row>
    <row r="528" spans="1:5" ht="12.75" customHeight="1" hidden="1">
      <c r="A528" s="14">
        <v>481</v>
      </c>
      <c r="B528" s="14" t="s">
        <v>545</v>
      </c>
      <c r="C528" s="14">
        <v>2</v>
      </c>
      <c r="E528" s="74">
        <v>4942</v>
      </c>
    </row>
    <row r="529" spans="1:5" ht="12.75" customHeight="1" hidden="1">
      <c r="A529" s="14">
        <v>483</v>
      </c>
      <c r="B529" s="14" t="s">
        <v>546</v>
      </c>
      <c r="C529" s="14">
        <v>7</v>
      </c>
      <c r="E529" s="74">
        <v>4950</v>
      </c>
    </row>
    <row r="530" spans="1:5" ht="12.75" customHeight="1" hidden="1">
      <c r="A530" s="14">
        <v>484</v>
      </c>
      <c r="B530" s="14" t="s">
        <v>547</v>
      </c>
      <c r="C530" s="14">
        <v>5</v>
      </c>
      <c r="E530" s="74">
        <v>5010</v>
      </c>
    </row>
    <row r="531" spans="1:5" ht="12.75" customHeight="1" hidden="1">
      <c r="A531" s="14">
        <v>485</v>
      </c>
      <c r="B531" s="14" t="s">
        <v>548</v>
      </c>
      <c r="C531" s="14">
        <v>14</v>
      </c>
      <c r="E531" s="74">
        <v>5020</v>
      </c>
    </row>
    <row r="532" spans="1:5" ht="12.75" customHeight="1" hidden="1">
      <c r="A532" s="14">
        <v>486</v>
      </c>
      <c r="B532" s="14" t="s">
        <v>549</v>
      </c>
      <c r="C532" s="14">
        <v>5</v>
      </c>
      <c r="E532" s="74">
        <v>5030</v>
      </c>
    </row>
    <row r="533" spans="1:5" ht="12.75" customHeight="1" hidden="1">
      <c r="A533" s="14">
        <v>487</v>
      </c>
      <c r="B533" s="14" t="s">
        <v>550</v>
      </c>
      <c r="C533" s="14">
        <v>16</v>
      </c>
      <c r="E533" s="74">
        <v>5040</v>
      </c>
    </row>
    <row r="534" spans="1:5" ht="12.75" customHeight="1" hidden="1">
      <c r="A534" s="14">
        <v>488</v>
      </c>
      <c r="B534" s="14" t="s">
        <v>551</v>
      </c>
      <c r="C534" s="14">
        <v>8</v>
      </c>
      <c r="E534" s="74">
        <v>5110</v>
      </c>
    </row>
    <row r="535" spans="1:5" ht="12.75" customHeight="1" hidden="1">
      <c r="A535" s="14">
        <v>489</v>
      </c>
      <c r="B535" s="14" t="s">
        <v>552</v>
      </c>
      <c r="C535" s="14">
        <v>13</v>
      </c>
      <c r="E535" s="74">
        <v>5121</v>
      </c>
    </row>
    <row r="536" spans="1:5" ht="12.75" customHeight="1" hidden="1">
      <c r="A536" s="14">
        <v>490</v>
      </c>
      <c r="B536" s="14" t="s">
        <v>553</v>
      </c>
      <c r="C536" s="14">
        <v>6</v>
      </c>
      <c r="E536" s="74">
        <v>5122</v>
      </c>
    </row>
    <row r="537" spans="1:5" ht="12.75" customHeight="1" hidden="1">
      <c r="A537" s="14">
        <v>491</v>
      </c>
      <c r="B537" s="14" t="s">
        <v>554</v>
      </c>
      <c r="C537" s="14">
        <v>10</v>
      </c>
      <c r="E537" s="74">
        <v>5210</v>
      </c>
    </row>
    <row r="538" spans="1:5" ht="12.75" customHeight="1" hidden="1">
      <c r="A538" s="14">
        <v>492</v>
      </c>
      <c r="B538" s="14" t="s">
        <v>555</v>
      </c>
      <c r="C538" s="14">
        <v>17</v>
      </c>
      <c r="E538" s="74">
        <v>5221</v>
      </c>
    </row>
    <row r="539" spans="1:5" ht="12.75" customHeight="1" hidden="1">
      <c r="A539" s="14">
        <v>493</v>
      </c>
      <c r="B539" s="14" t="s">
        <v>556</v>
      </c>
      <c r="C539" s="14">
        <v>5</v>
      </c>
      <c r="E539" s="74">
        <v>5222</v>
      </c>
    </row>
    <row r="540" spans="1:5" ht="12.75" customHeight="1" hidden="1">
      <c r="A540" s="14">
        <v>494</v>
      </c>
      <c r="B540" s="14" t="s">
        <v>557</v>
      </c>
      <c r="C540" s="14">
        <v>14</v>
      </c>
      <c r="E540" s="74">
        <v>5223</v>
      </c>
    </row>
    <row r="541" spans="1:5" ht="12.75" customHeight="1" hidden="1">
      <c r="A541" s="14">
        <v>495</v>
      </c>
      <c r="B541" s="14" t="s">
        <v>558</v>
      </c>
      <c r="C541" s="14">
        <v>8</v>
      </c>
      <c r="E541" s="74">
        <v>5224</v>
      </c>
    </row>
    <row r="542" spans="1:5" ht="12.75" customHeight="1" hidden="1">
      <c r="A542" s="14">
        <v>497</v>
      </c>
      <c r="B542" s="14" t="s">
        <v>559</v>
      </c>
      <c r="C542" s="14">
        <v>18</v>
      </c>
      <c r="E542" s="74">
        <v>5229</v>
      </c>
    </row>
    <row r="543" spans="1:5" ht="12.75" customHeight="1" hidden="1">
      <c r="A543" s="14">
        <v>498</v>
      </c>
      <c r="B543" s="14" t="s">
        <v>560</v>
      </c>
      <c r="C543" s="14">
        <v>18</v>
      </c>
      <c r="E543" s="74">
        <v>5310</v>
      </c>
    </row>
    <row r="544" spans="1:5" ht="12.75" customHeight="1" hidden="1">
      <c r="A544" s="14">
        <v>499</v>
      </c>
      <c r="B544" s="14" t="s">
        <v>561</v>
      </c>
      <c r="C544" s="14">
        <v>10</v>
      </c>
      <c r="E544" s="74">
        <v>5320</v>
      </c>
    </row>
    <row r="545" spans="1:5" ht="12.75" customHeight="1" hidden="1">
      <c r="A545" s="14">
        <v>500</v>
      </c>
      <c r="B545" s="14" t="s">
        <v>562</v>
      </c>
      <c r="C545" s="14">
        <v>15</v>
      </c>
      <c r="E545" s="74">
        <v>5510</v>
      </c>
    </row>
    <row r="546" spans="1:5" ht="12.75" customHeight="1" hidden="1">
      <c r="A546" s="14">
        <v>502</v>
      </c>
      <c r="B546" s="14" t="s">
        <v>563</v>
      </c>
      <c r="C546" s="14">
        <v>18</v>
      </c>
      <c r="E546" s="74">
        <v>5520</v>
      </c>
    </row>
    <row r="547" spans="1:5" ht="12.75" customHeight="1" hidden="1">
      <c r="A547" s="14">
        <v>503</v>
      </c>
      <c r="B547" s="14" t="s">
        <v>564</v>
      </c>
      <c r="C547" s="14">
        <v>4</v>
      </c>
      <c r="E547" s="74">
        <v>5530</v>
      </c>
    </row>
    <row r="548" spans="1:5" ht="12.75" customHeight="1" hidden="1">
      <c r="A548" s="14">
        <v>504</v>
      </c>
      <c r="B548" s="14" t="s">
        <v>565</v>
      </c>
      <c r="C548" s="14">
        <v>20</v>
      </c>
      <c r="E548" s="74">
        <v>5590</v>
      </c>
    </row>
    <row r="549" spans="1:5" ht="12.75" customHeight="1" hidden="1">
      <c r="A549" s="14">
        <v>505</v>
      </c>
      <c r="B549" s="14" t="s">
        <v>566</v>
      </c>
      <c r="C549" s="14">
        <v>16</v>
      </c>
      <c r="E549" s="74">
        <v>5610</v>
      </c>
    </row>
    <row r="550" spans="1:5" ht="12.75" customHeight="1" hidden="1">
      <c r="A550" s="14">
        <v>506</v>
      </c>
      <c r="B550" s="14" t="s">
        <v>567</v>
      </c>
      <c r="C550" s="14">
        <v>12</v>
      </c>
      <c r="E550" s="74">
        <v>5621</v>
      </c>
    </row>
    <row r="551" spans="1:5" ht="12.75" customHeight="1" hidden="1">
      <c r="A551" s="14">
        <v>507</v>
      </c>
      <c r="B551" s="14" t="s">
        <v>568</v>
      </c>
      <c r="C551" s="14">
        <v>8</v>
      </c>
      <c r="E551" s="74">
        <v>5629</v>
      </c>
    </row>
    <row r="552" spans="1:5" ht="12.75" customHeight="1" hidden="1">
      <c r="A552" s="14">
        <v>508</v>
      </c>
      <c r="B552" s="14" t="s">
        <v>569</v>
      </c>
      <c r="C552" s="14">
        <v>1</v>
      </c>
      <c r="E552" s="74">
        <v>5630</v>
      </c>
    </row>
    <row r="553" spans="1:5" ht="12.75" customHeight="1" hidden="1">
      <c r="A553" s="14">
        <v>509</v>
      </c>
      <c r="B553" s="14" t="s">
        <v>570</v>
      </c>
      <c r="C553" s="14">
        <v>8</v>
      </c>
      <c r="E553" s="74">
        <v>5811</v>
      </c>
    </row>
    <row r="554" spans="1:5" ht="12.75" customHeight="1" hidden="1">
      <c r="A554" s="14">
        <v>510</v>
      </c>
      <c r="B554" s="14" t="s">
        <v>571</v>
      </c>
      <c r="C554" s="14">
        <v>3</v>
      </c>
      <c r="E554" s="74">
        <v>5812</v>
      </c>
    </row>
    <row r="555" spans="1:5" ht="12.75" customHeight="1" hidden="1">
      <c r="A555" s="14">
        <v>511</v>
      </c>
      <c r="B555" s="14" t="s">
        <v>572</v>
      </c>
      <c r="C555" s="14">
        <v>17</v>
      </c>
      <c r="E555" s="74">
        <v>5813</v>
      </c>
    </row>
    <row r="556" spans="1:5" ht="12.75" customHeight="1" hidden="1">
      <c r="A556" s="14">
        <v>512</v>
      </c>
      <c r="B556" s="14" t="s">
        <v>573</v>
      </c>
      <c r="C556" s="14">
        <v>9</v>
      </c>
      <c r="E556" s="74">
        <v>5814</v>
      </c>
    </row>
    <row r="557" spans="1:5" ht="12.75" customHeight="1" hidden="1">
      <c r="A557" s="14">
        <v>513</v>
      </c>
      <c r="B557" s="14" t="s">
        <v>574</v>
      </c>
      <c r="C557" s="14">
        <v>17</v>
      </c>
      <c r="E557" s="74">
        <v>5819</v>
      </c>
    </row>
    <row r="558" spans="1:5" ht="12.75" customHeight="1" hidden="1">
      <c r="A558" s="14">
        <v>514</v>
      </c>
      <c r="B558" s="14" t="s">
        <v>575</v>
      </c>
      <c r="C558" s="14">
        <v>12</v>
      </c>
      <c r="E558" s="74">
        <v>5821</v>
      </c>
    </row>
    <row r="559" spans="1:5" ht="12.75" customHeight="1" hidden="1">
      <c r="A559" s="14">
        <v>516</v>
      </c>
      <c r="B559" s="14" t="s">
        <v>576</v>
      </c>
      <c r="C559" s="14">
        <v>18</v>
      </c>
      <c r="E559" s="74">
        <v>5829</v>
      </c>
    </row>
    <row r="560" spans="1:5" ht="12.75" customHeight="1" hidden="1">
      <c r="A560" s="14">
        <v>517</v>
      </c>
      <c r="B560" s="14" t="s">
        <v>577</v>
      </c>
      <c r="C560" s="14">
        <v>14</v>
      </c>
      <c r="E560" s="74">
        <v>5911</v>
      </c>
    </row>
    <row r="561" spans="1:5" ht="12.75" customHeight="1" hidden="1">
      <c r="A561" s="14">
        <v>518</v>
      </c>
      <c r="B561" s="14" t="s">
        <v>578</v>
      </c>
      <c r="C561" s="14">
        <v>16</v>
      </c>
      <c r="E561" s="74">
        <v>5912</v>
      </c>
    </row>
    <row r="562" spans="1:5" ht="12.75" customHeight="1" hidden="1">
      <c r="A562" s="14">
        <v>519</v>
      </c>
      <c r="B562" s="14" t="s">
        <v>579</v>
      </c>
      <c r="C562" s="14">
        <v>2</v>
      </c>
      <c r="E562" s="74">
        <v>5913</v>
      </c>
    </row>
    <row r="563" spans="1:5" ht="12.75" customHeight="1" hidden="1">
      <c r="A563" s="14">
        <v>520</v>
      </c>
      <c r="B563" s="14" t="s">
        <v>580</v>
      </c>
      <c r="C563" s="14">
        <v>13</v>
      </c>
      <c r="E563" s="74">
        <v>5914</v>
      </c>
    </row>
    <row r="564" spans="1:5" ht="12.75" customHeight="1" hidden="1">
      <c r="A564" s="14">
        <v>521</v>
      </c>
      <c r="B564" s="14" t="s">
        <v>581</v>
      </c>
      <c r="C564" s="14">
        <v>2</v>
      </c>
      <c r="E564" s="74">
        <v>5920</v>
      </c>
    </row>
    <row r="565" spans="1:5" ht="12.75" customHeight="1" hidden="1">
      <c r="A565" s="14">
        <v>522</v>
      </c>
      <c r="B565" s="14" t="s">
        <v>582</v>
      </c>
      <c r="C565" s="14">
        <v>17</v>
      </c>
      <c r="E565" s="74">
        <v>6010</v>
      </c>
    </row>
    <row r="566" spans="1:5" ht="12.75" customHeight="1" hidden="1">
      <c r="A566" s="14">
        <v>523</v>
      </c>
      <c r="B566" s="14" t="s">
        <v>583</v>
      </c>
      <c r="C566" s="14">
        <v>19</v>
      </c>
      <c r="E566" s="74">
        <v>6020</v>
      </c>
    </row>
    <row r="567" spans="1:5" ht="12.75" customHeight="1" hidden="1">
      <c r="A567" s="14">
        <v>524</v>
      </c>
      <c r="B567" s="14" t="s">
        <v>584</v>
      </c>
      <c r="C567" s="14">
        <v>10</v>
      </c>
      <c r="E567" s="74">
        <v>6110</v>
      </c>
    </row>
    <row r="568" spans="1:5" ht="12.75" customHeight="1" hidden="1">
      <c r="A568" s="14">
        <v>525</v>
      </c>
      <c r="B568" s="14" t="s">
        <v>585</v>
      </c>
      <c r="C568" s="14">
        <v>13</v>
      </c>
      <c r="E568" s="74">
        <v>6120</v>
      </c>
    </row>
    <row r="569" spans="1:5" ht="12.75" customHeight="1" hidden="1">
      <c r="A569" s="14">
        <v>526</v>
      </c>
      <c r="B569" s="14" t="s">
        <v>586</v>
      </c>
      <c r="C569" s="14">
        <v>2</v>
      </c>
      <c r="E569" s="74">
        <v>6130</v>
      </c>
    </row>
    <row r="570" spans="1:5" ht="12.75" customHeight="1" hidden="1">
      <c r="A570" s="14">
        <v>527</v>
      </c>
      <c r="B570" s="14" t="s">
        <v>587</v>
      </c>
      <c r="C570" s="14">
        <v>2</v>
      </c>
      <c r="E570" s="74">
        <v>6190</v>
      </c>
    </row>
    <row r="571" spans="1:5" ht="12.75" customHeight="1" hidden="1">
      <c r="A571" s="14">
        <v>528</v>
      </c>
      <c r="B571" s="14" t="s">
        <v>588</v>
      </c>
      <c r="C571" s="14">
        <v>17</v>
      </c>
      <c r="E571" s="74">
        <v>6201</v>
      </c>
    </row>
    <row r="572" spans="1:5" ht="12.75" customHeight="1" hidden="1">
      <c r="A572" s="14">
        <v>530</v>
      </c>
      <c r="B572" s="14" t="s">
        <v>589</v>
      </c>
      <c r="C572" s="14">
        <v>4</v>
      </c>
      <c r="E572" s="74">
        <v>6202</v>
      </c>
    </row>
    <row r="573" spans="1:5" ht="12.75" customHeight="1" hidden="1">
      <c r="A573" s="14">
        <v>531</v>
      </c>
      <c r="B573" s="14" t="s">
        <v>590</v>
      </c>
      <c r="C573" s="14">
        <v>18</v>
      </c>
      <c r="E573" s="74">
        <v>6203</v>
      </c>
    </row>
    <row r="574" spans="1:5" ht="12.75" customHeight="1" hidden="1">
      <c r="A574" s="14">
        <v>533</v>
      </c>
      <c r="B574" s="14" t="s">
        <v>591</v>
      </c>
      <c r="C574" s="14">
        <v>1</v>
      </c>
      <c r="E574" s="74">
        <v>6209</v>
      </c>
    </row>
    <row r="575" spans="1:5" ht="12.75" customHeight="1" hidden="1">
      <c r="A575" s="14">
        <v>534</v>
      </c>
      <c r="B575" s="14" t="s">
        <v>592</v>
      </c>
      <c r="C575" s="14">
        <v>16</v>
      </c>
      <c r="E575" s="74">
        <v>6311</v>
      </c>
    </row>
    <row r="576" spans="1:5" ht="12.75" customHeight="1" hidden="1">
      <c r="A576" s="14">
        <v>535</v>
      </c>
      <c r="B576" s="14" t="s">
        <v>593</v>
      </c>
      <c r="C576" s="14">
        <v>16</v>
      </c>
      <c r="E576" s="74">
        <v>6312</v>
      </c>
    </row>
    <row r="577" spans="1:5" ht="12.75" customHeight="1" hidden="1">
      <c r="A577" s="14">
        <v>536</v>
      </c>
      <c r="B577" s="14" t="s">
        <v>594</v>
      </c>
      <c r="C577" s="14">
        <v>1</v>
      </c>
      <c r="E577" s="74">
        <v>6391</v>
      </c>
    </row>
    <row r="578" spans="1:5" ht="12.75" customHeight="1" hidden="1">
      <c r="A578" s="14">
        <v>537</v>
      </c>
      <c r="B578" s="14" t="s">
        <v>379</v>
      </c>
      <c r="C578" s="14">
        <v>13</v>
      </c>
      <c r="E578" s="74">
        <v>6399</v>
      </c>
    </row>
    <row r="579" spans="1:5" ht="12.75" customHeight="1" hidden="1">
      <c r="A579" s="14">
        <v>538</v>
      </c>
      <c r="B579" s="14" t="s">
        <v>595</v>
      </c>
      <c r="C579" s="14">
        <v>8</v>
      </c>
      <c r="E579" s="74">
        <v>6411</v>
      </c>
    </row>
    <row r="580" spans="1:5" ht="12.75" customHeight="1" hidden="1">
      <c r="A580" s="14">
        <v>539</v>
      </c>
      <c r="B580" s="14" t="s">
        <v>596</v>
      </c>
      <c r="C580" s="14">
        <v>1</v>
      </c>
      <c r="E580" s="74">
        <v>6419</v>
      </c>
    </row>
    <row r="581" spans="1:5" ht="12.75" customHeight="1" hidden="1">
      <c r="A581" s="14">
        <v>540</v>
      </c>
      <c r="B581" s="14" t="s">
        <v>597</v>
      </c>
      <c r="C581" s="14">
        <v>1</v>
      </c>
      <c r="E581" s="74">
        <v>6420</v>
      </c>
    </row>
    <row r="582" spans="1:5" ht="12.75" customHeight="1" hidden="1">
      <c r="A582" s="14">
        <v>541</v>
      </c>
      <c r="B582" s="14" t="s">
        <v>598</v>
      </c>
      <c r="C582" s="14">
        <v>1</v>
      </c>
      <c r="E582" s="74">
        <v>6430</v>
      </c>
    </row>
    <row r="583" spans="1:5" ht="12.75" customHeight="1" hidden="1">
      <c r="A583" s="14">
        <v>542</v>
      </c>
      <c r="B583" s="14" t="s">
        <v>599</v>
      </c>
      <c r="C583" s="14">
        <v>1</v>
      </c>
      <c r="E583" s="74">
        <v>6491</v>
      </c>
    </row>
    <row r="584" spans="1:5" ht="12.75" customHeight="1" hidden="1">
      <c r="A584" s="14">
        <v>543</v>
      </c>
      <c r="B584" s="14" t="s">
        <v>600</v>
      </c>
      <c r="C584" s="14">
        <v>1</v>
      </c>
      <c r="E584" s="74">
        <v>6492</v>
      </c>
    </row>
    <row r="585" spans="1:5" ht="12.75" customHeight="1" hidden="1">
      <c r="A585" s="14">
        <v>544</v>
      </c>
      <c r="B585" s="14" t="s">
        <v>601</v>
      </c>
      <c r="C585" s="14">
        <v>1</v>
      </c>
      <c r="E585" s="74">
        <v>6499</v>
      </c>
    </row>
    <row r="586" spans="1:5" ht="12.75" customHeight="1" hidden="1">
      <c r="A586" s="14">
        <v>545</v>
      </c>
      <c r="B586" s="14" t="s">
        <v>602</v>
      </c>
      <c r="C586" s="14">
        <v>1</v>
      </c>
      <c r="E586" s="74">
        <v>6511</v>
      </c>
    </row>
    <row r="587" spans="1:5" ht="12.75" customHeight="1" hidden="1">
      <c r="A587" s="14">
        <v>547</v>
      </c>
      <c r="B587" s="14" t="s">
        <v>603</v>
      </c>
      <c r="C587" s="14">
        <v>1</v>
      </c>
      <c r="E587" s="74">
        <v>6512</v>
      </c>
    </row>
    <row r="588" spans="1:5" ht="12.75" customHeight="1" hidden="1">
      <c r="A588" s="14">
        <v>548</v>
      </c>
      <c r="B588" s="14" t="s">
        <v>604</v>
      </c>
      <c r="C588" s="14">
        <v>1</v>
      </c>
      <c r="E588" s="74">
        <v>6520</v>
      </c>
    </row>
    <row r="589" spans="1:5" ht="12.75" customHeight="1" hidden="1">
      <c r="A589" s="14">
        <v>549</v>
      </c>
      <c r="B589" s="14" t="s">
        <v>605</v>
      </c>
      <c r="C589" s="14">
        <v>1</v>
      </c>
      <c r="E589" s="74">
        <v>6530</v>
      </c>
    </row>
    <row r="590" spans="1:5" ht="12.75" customHeight="1" hidden="1">
      <c r="A590" s="14">
        <v>550</v>
      </c>
      <c r="B590" s="14" t="s">
        <v>606</v>
      </c>
      <c r="C590" s="14">
        <v>1</v>
      </c>
      <c r="E590" s="74">
        <v>6611</v>
      </c>
    </row>
    <row r="591" spans="1:5" ht="12.75" customHeight="1" hidden="1">
      <c r="A591" s="14">
        <v>551</v>
      </c>
      <c r="B591" s="14" t="s">
        <v>607</v>
      </c>
      <c r="C591" s="14">
        <v>1</v>
      </c>
      <c r="E591" s="74">
        <v>6612</v>
      </c>
    </row>
    <row r="592" spans="1:5" ht="12.75" customHeight="1" hidden="1">
      <c r="A592" s="14">
        <v>552</v>
      </c>
      <c r="B592" s="14" t="s">
        <v>608</v>
      </c>
      <c r="C592" s="14">
        <v>2</v>
      </c>
      <c r="E592" s="74">
        <v>6619</v>
      </c>
    </row>
    <row r="593" spans="1:5" ht="12.75" customHeight="1" hidden="1">
      <c r="A593" s="14">
        <v>553</v>
      </c>
      <c r="B593" s="14" t="s">
        <v>609</v>
      </c>
      <c r="C593" s="14">
        <v>2</v>
      </c>
      <c r="E593" s="74">
        <v>6621</v>
      </c>
    </row>
    <row r="594" spans="1:5" ht="12.75" customHeight="1" hidden="1">
      <c r="A594" s="14">
        <v>554</v>
      </c>
      <c r="B594" s="14" t="s">
        <v>610</v>
      </c>
      <c r="C594" s="14">
        <v>2</v>
      </c>
      <c r="E594" s="74">
        <v>6622</v>
      </c>
    </row>
    <row r="595" spans="1:5" ht="12.75" customHeight="1" hidden="1">
      <c r="A595" s="14">
        <v>555</v>
      </c>
      <c r="B595" s="14" t="s">
        <v>611</v>
      </c>
      <c r="C595" s="14">
        <v>3</v>
      </c>
      <c r="E595" s="74">
        <v>6629</v>
      </c>
    </row>
    <row r="596" spans="1:5" ht="12.75" customHeight="1" hidden="1">
      <c r="A596" s="14">
        <v>556</v>
      </c>
      <c r="B596" s="14" t="s">
        <v>612</v>
      </c>
      <c r="C596" s="14">
        <v>4</v>
      </c>
      <c r="E596" s="74">
        <v>6630</v>
      </c>
    </row>
    <row r="597" spans="1:5" ht="12.75" customHeight="1" hidden="1">
      <c r="A597" s="14">
        <v>557</v>
      </c>
      <c r="B597" s="14" t="s">
        <v>613</v>
      </c>
      <c r="C597" s="14">
        <v>4</v>
      </c>
      <c r="E597" s="74">
        <v>6810</v>
      </c>
    </row>
    <row r="598" spans="1:5" ht="12.75" customHeight="1" hidden="1">
      <c r="A598" s="14">
        <v>558</v>
      </c>
      <c r="B598" s="14" t="s">
        <v>614</v>
      </c>
      <c r="C598" s="14">
        <v>5</v>
      </c>
      <c r="E598" s="74">
        <v>6820</v>
      </c>
    </row>
    <row r="599" spans="1:5" ht="12.75" customHeight="1" hidden="1">
      <c r="A599" s="14">
        <v>559</v>
      </c>
      <c r="B599" s="14" t="s">
        <v>615</v>
      </c>
      <c r="C599" s="14">
        <v>6</v>
      </c>
      <c r="E599" s="74">
        <v>6831</v>
      </c>
    </row>
    <row r="600" spans="1:5" ht="12.75" customHeight="1" hidden="1">
      <c r="A600" s="14">
        <v>560</v>
      </c>
      <c r="B600" s="14" t="s">
        <v>616</v>
      </c>
      <c r="C600" s="14">
        <v>6</v>
      </c>
      <c r="E600" s="74">
        <v>6832</v>
      </c>
    </row>
    <row r="601" spans="1:5" ht="12.75" customHeight="1" hidden="1">
      <c r="A601" s="14">
        <v>561</v>
      </c>
      <c r="B601" s="14" t="s">
        <v>617</v>
      </c>
      <c r="C601" s="14">
        <v>6</v>
      </c>
      <c r="E601" s="74">
        <v>6910</v>
      </c>
    </row>
    <row r="602" spans="1:5" ht="12.75" customHeight="1" hidden="1">
      <c r="A602" s="14">
        <v>562</v>
      </c>
      <c r="B602" s="14" t="s">
        <v>618</v>
      </c>
      <c r="C602" s="14">
        <v>7</v>
      </c>
      <c r="E602" s="74">
        <v>6920</v>
      </c>
    </row>
    <row r="603" spans="1:5" ht="12.75" customHeight="1" hidden="1">
      <c r="A603" s="14">
        <v>564</v>
      </c>
      <c r="B603" s="14" t="s">
        <v>619</v>
      </c>
      <c r="C603" s="14">
        <v>7</v>
      </c>
      <c r="E603" s="74">
        <v>7010</v>
      </c>
    </row>
    <row r="604" spans="1:5" ht="12.75" customHeight="1" hidden="1">
      <c r="A604" s="14">
        <v>565</v>
      </c>
      <c r="B604" s="14" t="s">
        <v>620</v>
      </c>
      <c r="C604" s="14">
        <v>7</v>
      </c>
      <c r="E604" s="74">
        <v>7021</v>
      </c>
    </row>
    <row r="605" spans="1:5" ht="12.75" customHeight="1" hidden="1">
      <c r="A605" s="14">
        <v>566</v>
      </c>
      <c r="B605" s="14" t="s">
        <v>621</v>
      </c>
      <c r="C605" s="14">
        <v>7</v>
      </c>
      <c r="E605" s="74">
        <v>7022</v>
      </c>
    </row>
    <row r="606" spans="1:5" ht="12.75" customHeight="1" hidden="1">
      <c r="A606" s="14">
        <v>567</v>
      </c>
      <c r="B606" s="14" t="s">
        <v>622</v>
      </c>
      <c r="C606" s="14">
        <v>12</v>
      </c>
      <c r="E606" s="74">
        <v>7111</v>
      </c>
    </row>
    <row r="607" spans="1:5" ht="12.75" customHeight="1" hidden="1">
      <c r="A607" s="14">
        <v>568</v>
      </c>
      <c r="B607" s="14" t="s">
        <v>623</v>
      </c>
      <c r="C607" s="14">
        <v>12</v>
      </c>
      <c r="E607" s="74">
        <v>7112</v>
      </c>
    </row>
    <row r="608" spans="1:5" ht="12.75" customHeight="1" hidden="1">
      <c r="A608" s="14">
        <v>569</v>
      </c>
      <c r="B608" s="14" t="s">
        <v>624</v>
      </c>
      <c r="C608" s="14">
        <v>12</v>
      </c>
      <c r="E608" s="74">
        <v>7120</v>
      </c>
    </row>
    <row r="609" spans="1:5" ht="12.75" customHeight="1" hidden="1">
      <c r="A609" s="14">
        <v>570</v>
      </c>
      <c r="B609" s="14" t="s">
        <v>625</v>
      </c>
      <c r="C609" s="14">
        <v>12</v>
      </c>
      <c r="E609" s="74">
        <v>7211</v>
      </c>
    </row>
    <row r="610" spans="1:5" ht="12.75" customHeight="1" hidden="1">
      <c r="A610" s="14">
        <v>571</v>
      </c>
      <c r="B610" s="14" t="s">
        <v>626</v>
      </c>
      <c r="C610" s="14">
        <v>13</v>
      </c>
      <c r="E610" s="74">
        <v>7219</v>
      </c>
    </row>
    <row r="611" spans="1:5" ht="12.75" customHeight="1" hidden="1">
      <c r="A611" s="14">
        <v>572</v>
      </c>
      <c r="B611" s="14" t="s">
        <v>627</v>
      </c>
      <c r="C611" s="14">
        <v>13</v>
      </c>
      <c r="E611" s="74">
        <v>7220</v>
      </c>
    </row>
    <row r="612" spans="1:5" ht="12.75" customHeight="1" hidden="1">
      <c r="A612" s="14">
        <v>573</v>
      </c>
      <c r="B612" s="14" t="s">
        <v>628</v>
      </c>
      <c r="C612" s="14">
        <v>13</v>
      </c>
      <c r="E612" s="74">
        <v>7311</v>
      </c>
    </row>
    <row r="613" spans="1:5" ht="12.75" customHeight="1" hidden="1">
      <c r="A613" s="14">
        <v>574</v>
      </c>
      <c r="B613" s="14" t="s">
        <v>629</v>
      </c>
      <c r="C613" s="14">
        <v>13</v>
      </c>
      <c r="E613" s="74">
        <v>7312</v>
      </c>
    </row>
    <row r="614" spans="1:5" ht="12.75" customHeight="1" hidden="1">
      <c r="A614" s="14">
        <v>575</v>
      </c>
      <c r="B614" s="14" t="s">
        <v>630</v>
      </c>
      <c r="C614" s="14">
        <v>13</v>
      </c>
      <c r="E614" s="74">
        <v>7320</v>
      </c>
    </row>
    <row r="615" spans="1:5" ht="12.75" customHeight="1" hidden="1">
      <c r="A615" s="14">
        <v>576</v>
      </c>
      <c r="B615" s="14" t="s">
        <v>631</v>
      </c>
      <c r="C615" s="14">
        <v>14</v>
      </c>
      <c r="E615" s="74">
        <v>7410</v>
      </c>
    </row>
    <row r="616" spans="1:5" ht="12.75" customHeight="1" hidden="1">
      <c r="A616" s="14">
        <v>578</v>
      </c>
      <c r="B616" s="14" t="s">
        <v>632</v>
      </c>
      <c r="C616" s="14">
        <v>14</v>
      </c>
      <c r="E616" s="74">
        <v>7420</v>
      </c>
    </row>
    <row r="617" spans="1:5" ht="12.75" customHeight="1" hidden="1">
      <c r="A617" s="14">
        <v>579</v>
      </c>
      <c r="B617" s="14" t="s">
        <v>633</v>
      </c>
      <c r="C617" s="14">
        <v>14</v>
      </c>
      <c r="E617" s="74">
        <v>7430</v>
      </c>
    </row>
    <row r="618" spans="1:5" ht="12.75" customHeight="1" hidden="1">
      <c r="A618" s="14">
        <v>581</v>
      </c>
      <c r="B618" s="14" t="s">
        <v>634</v>
      </c>
      <c r="C618" s="14">
        <v>15</v>
      </c>
      <c r="E618" s="74">
        <v>7490</v>
      </c>
    </row>
    <row r="619" spans="1:5" ht="12.75" customHeight="1" hidden="1">
      <c r="A619" s="14">
        <v>582</v>
      </c>
      <c r="B619" s="14" t="s">
        <v>635</v>
      </c>
      <c r="C619" s="14">
        <v>15</v>
      </c>
      <c r="E619" s="74">
        <v>7500</v>
      </c>
    </row>
    <row r="620" spans="1:5" ht="12.75" customHeight="1" hidden="1">
      <c r="A620" s="14">
        <v>583</v>
      </c>
      <c r="B620" s="14" t="s">
        <v>629</v>
      </c>
      <c r="C620" s="14">
        <v>16</v>
      </c>
      <c r="E620" s="74">
        <v>7711</v>
      </c>
    </row>
    <row r="621" spans="1:5" ht="12.75" customHeight="1" hidden="1">
      <c r="A621" s="14">
        <v>584</v>
      </c>
      <c r="B621" s="14" t="s">
        <v>636</v>
      </c>
      <c r="C621" s="14">
        <v>16</v>
      </c>
      <c r="E621" s="74">
        <v>7712</v>
      </c>
    </row>
    <row r="622" spans="1:5" ht="12.75" customHeight="1" hidden="1">
      <c r="A622" s="14">
        <v>585</v>
      </c>
      <c r="B622" s="14" t="s">
        <v>637</v>
      </c>
      <c r="C622" s="14">
        <v>17</v>
      </c>
      <c r="E622" s="74">
        <v>7721</v>
      </c>
    </row>
    <row r="623" spans="1:5" ht="12.75" customHeight="1" hidden="1">
      <c r="A623" s="14">
        <v>586</v>
      </c>
      <c r="B623" s="14" t="s">
        <v>638</v>
      </c>
      <c r="C623" s="14">
        <v>17</v>
      </c>
      <c r="E623" s="74">
        <v>7722</v>
      </c>
    </row>
    <row r="624" spans="1:5" ht="12.75" customHeight="1" hidden="1">
      <c r="A624" s="14">
        <v>587</v>
      </c>
      <c r="B624" s="14" t="s">
        <v>639</v>
      </c>
      <c r="C624" s="14">
        <v>17</v>
      </c>
      <c r="E624" s="74">
        <v>7729</v>
      </c>
    </row>
    <row r="625" spans="1:5" ht="12.75" customHeight="1" hidden="1">
      <c r="A625" s="14">
        <v>588</v>
      </c>
      <c r="B625" s="14" t="s">
        <v>640</v>
      </c>
      <c r="C625" s="14">
        <v>17</v>
      </c>
      <c r="E625" s="74">
        <v>7731</v>
      </c>
    </row>
    <row r="626" spans="1:5" ht="12.75" customHeight="1" hidden="1">
      <c r="A626" s="14">
        <v>589</v>
      </c>
      <c r="B626" s="14" t="s">
        <v>641</v>
      </c>
      <c r="C626" s="14">
        <v>17</v>
      </c>
      <c r="E626" s="74">
        <v>7732</v>
      </c>
    </row>
    <row r="627" spans="1:5" ht="12.75" customHeight="1" hidden="1">
      <c r="A627" s="14">
        <v>590</v>
      </c>
      <c r="B627" s="14" t="s">
        <v>642</v>
      </c>
      <c r="C627" s="14">
        <v>17</v>
      </c>
      <c r="E627" s="74">
        <v>7733</v>
      </c>
    </row>
    <row r="628" spans="1:5" ht="12.75" customHeight="1" hidden="1">
      <c r="A628" s="14">
        <v>591</v>
      </c>
      <c r="B628" s="14" t="s">
        <v>643</v>
      </c>
      <c r="C628" s="14">
        <v>17</v>
      </c>
      <c r="E628" s="74">
        <v>7734</v>
      </c>
    </row>
    <row r="629" spans="1:5" ht="12.75" customHeight="1" hidden="1">
      <c r="A629" s="14">
        <v>592</v>
      </c>
      <c r="B629" s="14" t="s">
        <v>644</v>
      </c>
      <c r="C629" s="14">
        <v>17</v>
      </c>
      <c r="E629" s="74">
        <v>7735</v>
      </c>
    </row>
    <row r="630" spans="1:5" ht="12.75" customHeight="1" hidden="1">
      <c r="A630" s="14">
        <v>593</v>
      </c>
      <c r="B630" s="14" t="s">
        <v>645</v>
      </c>
      <c r="C630" s="14">
        <v>17</v>
      </c>
      <c r="E630" s="74">
        <v>7739</v>
      </c>
    </row>
    <row r="631" spans="1:5" ht="12.75" customHeight="1" hidden="1">
      <c r="A631" s="14">
        <v>595</v>
      </c>
      <c r="B631" s="14" t="s">
        <v>646</v>
      </c>
      <c r="C631" s="14">
        <v>17</v>
      </c>
      <c r="E631" s="74">
        <v>7740</v>
      </c>
    </row>
    <row r="632" spans="1:5" ht="12.75" customHeight="1" hidden="1">
      <c r="A632" s="14">
        <v>596</v>
      </c>
      <c r="B632" s="14" t="s">
        <v>647</v>
      </c>
      <c r="C632" s="14">
        <v>18</v>
      </c>
      <c r="E632" s="74">
        <v>7810</v>
      </c>
    </row>
    <row r="633" spans="1:5" ht="12.75" customHeight="1" hidden="1">
      <c r="A633" s="14">
        <v>597</v>
      </c>
      <c r="B633" s="14" t="s">
        <v>648</v>
      </c>
      <c r="C633" s="14">
        <v>18</v>
      </c>
      <c r="E633" s="74">
        <v>7820</v>
      </c>
    </row>
    <row r="634" spans="1:5" ht="12.75" customHeight="1" hidden="1">
      <c r="A634" s="14">
        <v>598</v>
      </c>
      <c r="B634" s="14" t="s">
        <v>649</v>
      </c>
      <c r="C634" s="14">
        <v>19</v>
      </c>
      <c r="E634" s="74">
        <v>7830</v>
      </c>
    </row>
    <row r="635" spans="1:5" ht="12.75" customHeight="1" hidden="1">
      <c r="A635" s="14">
        <v>599</v>
      </c>
      <c r="B635" s="14" t="s">
        <v>650</v>
      </c>
      <c r="C635" s="14">
        <v>19</v>
      </c>
      <c r="E635" s="74">
        <v>7911</v>
      </c>
    </row>
    <row r="636" spans="1:5" ht="12.75" customHeight="1" hidden="1">
      <c r="A636" s="14">
        <v>600</v>
      </c>
      <c r="B636" s="14" t="s">
        <v>651</v>
      </c>
      <c r="C636" s="14">
        <v>19</v>
      </c>
      <c r="E636" s="74">
        <v>7912</v>
      </c>
    </row>
    <row r="637" spans="1:5" ht="12.75" customHeight="1" hidden="1">
      <c r="A637" s="14">
        <v>601</v>
      </c>
      <c r="B637" s="14" t="s">
        <v>652</v>
      </c>
      <c r="C637" s="14">
        <v>19</v>
      </c>
      <c r="E637" s="74">
        <v>7990</v>
      </c>
    </row>
    <row r="638" spans="1:5" ht="12.75" customHeight="1" hidden="1">
      <c r="A638" s="14">
        <v>602</v>
      </c>
      <c r="B638" s="14" t="s">
        <v>653</v>
      </c>
      <c r="C638" s="14">
        <v>19</v>
      </c>
      <c r="E638" s="74">
        <v>8010</v>
      </c>
    </row>
    <row r="639" spans="1:5" ht="12.75" customHeight="1" hidden="1">
      <c r="A639" s="14">
        <v>603</v>
      </c>
      <c r="B639" s="14" t="s">
        <v>654</v>
      </c>
      <c r="C639" s="14">
        <v>20</v>
      </c>
      <c r="E639" s="74">
        <v>8020</v>
      </c>
    </row>
    <row r="640" spans="1:5" ht="12.75" customHeight="1" hidden="1">
      <c r="A640" s="14">
        <v>604</v>
      </c>
      <c r="B640" s="14" t="s">
        <v>655</v>
      </c>
      <c r="C640" s="14">
        <v>20</v>
      </c>
      <c r="E640" s="74">
        <v>8030</v>
      </c>
    </row>
    <row r="641" spans="1:5" ht="12.75" customHeight="1" hidden="1">
      <c r="A641" s="14">
        <v>605</v>
      </c>
      <c r="B641" s="14" t="s">
        <v>656</v>
      </c>
      <c r="C641" s="14">
        <v>20</v>
      </c>
      <c r="E641" s="74">
        <v>8110</v>
      </c>
    </row>
    <row r="642" spans="1:5" ht="12.75" customHeight="1" hidden="1">
      <c r="A642" s="14">
        <v>606</v>
      </c>
      <c r="B642" s="14" t="s">
        <v>657</v>
      </c>
      <c r="C642" s="14">
        <v>20</v>
      </c>
      <c r="E642" s="74">
        <v>8121</v>
      </c>
    </row>
    <row r="643" spans="1:5" ht="12.75" customHeight="1" hidden="1">
      <c r="A643" s="14">
        <v>607</v>
      </c>
      <c r="B643" s="14" t="s">
        <v>658</v>
      </c>
      <c r="C643" s="14">
        <v>20</v>
      </c>
      <c r="E643" s="74">
        <v>8122</v>
      </c>
    </row>
    <row r="644" spans="1:5" ht="12.75" customHeight="1" hidden="1">
      <c r="A644" s="14">
        <v>608</v>
      </c>
      <c r="B644" s="14" t="s">
        <v>659</v>
      </c>
      <c r="C644" s="14">
        <v>20</v>
      </c>
      <c r="E644" s="74">
        <v>8129</v>
      </c>
    </row>
    <row r="645" spans="1:5" ht="12.75" customHeight="1" hidden="1">
      <c r="A645" s="14">
        <v>609</v>
      </c>
      <c r="B645" s="14" t="s">
        <v>660</v>
      </c>
      <c r="C645" s="14">
        <v>14</v>
      </c>
      <c r="E645" s="74">
        <v>8130</v>
      </c>
    </row>
    <row r="646" spans="1:5" ht="12.75" customHeight="1" hidden="1">
      <c r="A646" s="14">
        <v>610</v>
      </c>
      <c r="B646" s="14" t="s">
        <v>661</v>
      </c>
      <c r="C646" s="14">
        <v>16</v>
      </c>
      <c r="E646" s="74">
        <v>8211</v>
      </c>
    </row>
    <row r="647" spans="1:5" ht="12.75" customHeight="1" hidden="1">
      <c r="A647" s="14">
        <v>612</v>
      </c>
      <c r="B647" s="14" t="s">
        <v>662</v>
      </c>
      <c r="C647" s="14">
        <v>16</v>
      </c>
      <c r="E647" s="74">
        <v>8219</v>
      </c>
    </row>
    <row r="648" spans="1:5" ht="12.75" customHeight="1" hidden="1">
      <c r="A648" s="14">
        <v>614</v>
      </c>
      <c r="B648" s="14" t="s">
        <v>663</v>
      </c>
      <c r="C648" s="14">
        <v>14</v>
      </c>
      <c r="E648" s="74">
        <v>8220</v>
      </c>
    </row>
    <row r="649" spans="1:5" ht="12.75" customHeight="1" hidden="1">
      <c r="A649" s="14">
        <v>616</v>
      </c>
      <c r="B649" s="14" t="s">
        <v>664</v>
      </c>
      <c r="C649" s="14">
        <v>6</v>
      </c>
      <c r="E649" s="74">
        <v>8230</v>
      </c>
    </row>
    <row r="650" spans="1:5" ht="12.75" customHeight="1" hidden="1">
      <c r="A650" s="14">
        <v>617</v>
      </c>
      <c r="B650" s="14" t="s">
        <v>665</v>
      </c>
      <c r="C650" s="14">
        <v>15</v>
      </c>
      <c r="E650" s="74">
        <v>8291</v>
      </c>
    </row>
    <row r="651" spans="1:5" ht="12.75" customHeight="1" hidden="1">
      <c r="A651" s="14">
        <v>618</v>
      </c>
      <c r="B651" s="14" t="s">
        <v>666</v>
      </c>
      <c r="C651" s="14">
        <v>6</v>
      </c>
      <c r="E651" s="74">
        <v>8292</v>
      </c>
    </row>
    <row r="652" spans="1:5" ht="12.75" customHeight="1" hidden="1">
      <c r="A652" s="14">
        <v>619</v>
      </c>
      <c r="B652" s="14" t="s">
        <v>667</v>
      </c>
      <c r="C652" s="14">
        <v>18</v>
      </c>
      <c r="E652" s="74">
        <v>8299</v>
      </c>
    </row>
    <row r="653" spans="1:5" ht="12.75" customHeight="1" hidden="1">
      <c r="A653" s="14">
        <v>620</v>
      </c>
      <c r="B653" s="14" t="s">
        <v>668</v>
      </c>
      <c r="C653" s="14">
        <v>20</v>
      </c>
      <c r="E653" s="74">
        <v>8411</v>
      </c>
    </row>
    <row r="654" spans="1:5" ht="12.75" customHeight="1" hidden="1">
      <c r="A654" s="14">
        <v>621</v>
      </c>
      <c r="B654" s="14" t="s">
        <v>669</v>
      </c>
      <c r="C654" s="14">
        <v>15</v>
      </c>
      <c r="E654" s="74">
        <v>8412</v>
      </c>
    </row>
    <row r="655" spans="1:5" ht="12.75" customHeight="1" hidden="1">
      <c r="A655" s="14">
        <v>622</v>
      </c>
      <c r="B655" s="14" t="s">
        <v>670</v>
      </c>
      <c r="C655" s="14">
        <v>13</v>
      </c>
      <c r="E655" s="74">
        <v>8413</v>
      </c>
    </row>
    <row r="656" spans="1:5" ht="12.75" customHeight="1" hidden="1">
      <c r="A656" s="14">
        <v>623</v>
      </c>
      <c r="B656" s="14" t="s">
        <v>671</v>
      </c>
      <c r="C656" s="14">
        <v>4</v>
      </c>
      <c r="E656" s="74">
        <v>8421</v>
      </c>
    </row>
    <row r="657" spans="1:5" ht="12.75" customHeight="1" hidden="1">
      <c r="A657" s="14">
        <v>624</v>
      </c>
      <c r="B657" s="14" t="s">
        <v>672</v>
      </c>
      <c r="C657" s="14">
        <v>8</v>
      </c>
      <c r="E657" s="74">
        <v>8422</v>
      </c>
    </row>
    <row r="658" spans="1:5" ht="12.75" customHeight="1" hidden="1">
      <c r="A658" s="14">
        <v>625</v>
      </c>
      <c r="B658" s="14" t="s">
        <v>673</v>
      </c>
      <c r="C658" s="14">
        <v>13</v>
      </c>
      <c r="E658" s="74">
        <v>8423</v>
      </c>
    </row>
    <row r="659" spans="1:5" ht="12.75" customHeight="1" hidden="1">
      <c r="A659" s="14">
        <v>626</v>
      </c>
      <c r="B659" s="14" t="s">
        <v>674</v>
      </c>
      <c r="C659" s="14">
        <v>15</v>
      </c>
      <c r="E659" s="74">
        <v>8424</v>
      </c>
    </row>
    <row r="660" spans="1:5" ht="12.75" customHeight="1" hidden="1">
      <c r="A660" s="14">
        <v>628</v>
      </c>
      <c r="B660" s="14" t="s">
        <v>675</v>
      </c>
      <c r="C660" s="14">
        <v>16</v>
      </c>
      <c r="E660" s="74">
        <v>8425</v>
      </c>
    </row>
    <row r="661" spans="1:5" ht="12.75" customHeight="1" hidden="1">
      <c r="A661" s="14">
        <v>629</v>
      </c>
      <c r="B661" s="14" t="s">
        <v>676</v>
      </c>
      <c r="C661" s="14">
        <v>18</v>
      </c>
      <c r="E661" s="74">
        <v>8430</v>
      </c>
    </row>
    <row r="662" spans="1:5" ht="12.75" customHeight="1" hidden="1">
      <c r="A662" s="14">
        <v>631</v>
      </c>
      <c r="B662" s="14" t="s">
        <v>677</v>
      </c>
      <c r="C662" s="14">
        <v>18</v>
      </c>
      <c r="E662" s="74">
        <v>8510</v>
      </c>
    </row>
    <row r="663" spans="1:5" ht="12.75" customHeight="1" hidden="1">
      <c r="A663" s="14">
        <v>710</v>
      </c>
      <c r="B663" s="14" t="s">
        <v>678</v>
      </c>
      <c r="C663" s="14">
        <v>1</v>
      </c>
      <c r="E663" s="74">
        <v>8520</v>
      </c>
    </row>
    <row r="664" ht="12.75" customHeight="1" hidden="1">
      <c r="E664" s="74">
        <v>8531</v>
      </c>
    </row>
    <row r="665" ht="12.75" customHeight="1" hidden="1">
      <c r="E665" s="74">
        <v>8532</v>
      </c>
    </row>
    <row r="666" spans="1:5" ht="12.75" customHeight="1" hidden="1">
      <c r="A666" s="14">
        <v>0</v>
      </c>
      <c r="B666" s="14" t="s">
        <v>679</v>
      </c>
      <c r="E666" s="74">
        <v>8541</v>
      </c>
    </row>
    <row r="667" spans="1:5" ht="12.75" customHeight="1" hidden="1">
      <c r="A667" s="14">
        <v>10</v>
      </c>
      <c r="B667" s="14" t="s">
        <v>680</v>
      </c>
      <c r="E667" s="74">
        <v>8542</v>
      </c>
    </row>
    <row r="668" spans="1:5" ht="12.75" customHeight="1" hidden="1">
      <c r="A668" s="14">
        <v>12</v>
      </c>
      <c r="B668" s="14" t="s">
        <v>681</v>
      </c>
      <c r="E668" s="74">
        <v>8551</v>
      </c>
    </row>
    <row r="669" spans="1:5" ht="12.75" customHeight="1" hidden="1">
      <c r="A669" s="14">
        <v>15</v>
      </c>
      <c r="B669" s="14" t="s">
        <v>682</v>
      </c>
      <c r="E669" s="74">
        <v>8552</v>
      </c>
    </row>
    <row r="670" spans="1:5" ht="12.75" customHeight="1" hidden="1">
      <c r="A670" s="14">
        <v>17</v>
      </c>
      <c r="B670" s="14" t="s">
        <v>683</v>
      </c>
      <c r="E670" s="74">
        <v>8553</v>
      </c>
    </row>
    <row r="671" spans="1:5" ht="12.75" customHeight="1" hidden="1">
      <c r="A671" s="14">
        <v>18</v>
      </c>
      <c r="B671" s="14" t="s">
        <v>684</v>
      </c>
      <c r="E671" s="74">
        <v>8559</v>
      </c>
    </row>
    <row r="672" spans="1:5" ht="12.75" customHeight="1" hidden="1">
      <c r="A672" s="14">
        <v>20</v>
      </c>
      <c r="B672" s="14" t="s">
        <v>685</v>
      </c>
      <c r="E672" s="74">
        <v>8560</v>
      </c>
    </row>
    <row r="673" spans="1:5" ht="12.75" customHeight="1" hidden="1">
      <c r="A673" s="14">
        <v>25</v>
      </c>
      <c r="B673" s="14" t="s">
        <v>686</v>
      </c>
      <c r="E673" s="74">
        <v>8610</v>
      </c>
    </row>
    <row r="674" spans="1:5" ht="12.75" customHeight="1" hidden="1">
      <c r="A674" s="14">
        <v>27</v>
      </c>
      <c r="B674" s="14" t="s">
        <v>687</v>
      </c>
      <c r="E674" s="74">
        <v>8621</v>
      </c>
    </row>
    <row r="675" spans="1:5" ht="12.75" customHeight="1" hidden="1">
      <c r="A675" s="14">
        <v>28</v>
      </c>
      <c r="B675" s="14" t="s">
        <v>688</v>
      </c>
      <c r="E675" s="74">
        <v>8622</v>
      </c>
    </row>
    <row r="676" spans="1:5" ht="12.75" customHeight="1" hidden="1">
      <c r="A676" s="14">
        <v>30</v>
      </c>
      <c r="B676" s="14" t="s">
        <v>689</v>
      </c>
      <c r="E676" s="74">
        <v>8623</v>
      </c>
    </row>
    <row r="677" spans="1:5" ht="12.75" customHeight="1" hidden="1">
      <c r="A677" s="14">
        <v>32</v>
      </c>
      <c r="B677" s="14" t="s">
        <v>690</v>
      </c>
      <c r="E677" s="74">
        <v>8690</v>
      </c>
    </row>
    <row r="678" spans="1:5" ht="12.75" customHeight="1" hidden="1">
      <c r="A678" s="14">
        <v>33</v>
      </c>
      <c r="B678" s="14" t="s">
        <v>691</v>
      </c>
      <c r="E678" s="74">
        <v>8710</v>
      </c>
    </row>
    <row r="679" spans="1:5" ht="12.75" customHeight="1" hidden="1">
      <c r="A679" s="14">
        <v>34</v>
      </c>
      <c r="B679" s="14" t="s">
        <v>692</v>
      </c>
      <c r="E679" s="74">
        <v>8720</v>
      </c>
    </row>
    <row r="680" spans="1:5" ht="12.75" customHeight="1" hidden="1">
      <c r="A680" s="14">
        <v>36</v>
      </c>
      <c r="B680" s="14" t="s">
        <v>693</v>
      </c>
      <c r="E680" s="74">
        <v>8730</v>
      </c>
    </row>
    <row r="681" spans="1:5" ht="12.75" customHeight="1" hidden="1">
      <c r="A681" s="14">
        <v>40</v>
      </c>
      <c r="B681" s="14" t="s">
        <v>694</v>
      </c>
      <c r="E681" s="74">
        <v>8790</v>
      </c>
    </row>
    <row r="682" spans="1:5" ht="12.75" customHeight="1" hidden="1">
      <c r="A682" s="14">
        <v>41</v>
      </c>
      <c r="B682" s="14" t="s">
        <v>695</v>
      </c>
      <c r="E682" s="74">
        <v>8810</v>
      </c>
    </row>
    <row r="683" spans="1:5" ht="12.75" customHeight="1" hidden="1">
      <c r="A683" s="14">
        <v>48</v>
      </c>
      <c r="B683" s="14" t="s">
        <v>696</v>
      </c>
      <c r="E683" s="74">
        <v>8891</v>
      </c>
    </row>
    <row r="684" spans="1:5" ht="12.75" customHeight="1" hidden="1">
      <c r="A684" s="14">
        <v>49</v>
      </c>
      <c r="B684" s="14" t="s">
        <v>697</v>
      </c>
      <c r="E684" s="74">
        <v>8899</v>
      </c>
    </row>
    <row r="685" spans="1:5" ht="12.75" customHeight="1" hidden="1">
      <c r="A685" s="14">
        <v>52</v>
      </c>
      <c r="B685" s="14" t="s">
        <v>698</v>
      </c>
      <c r="E685" s="74">
        <v>9001</v>
      </c>
    </row>
    <row r="686" spans="1:5" ht="12.75" customHeight="1" hidden="1">
      <c r="A686" s="14">
        <v>54</v>
      </c>
      <c r="B686" s="14" t="s">
        <v>699</v>
      </c>
      <c r="E686" s="74">
        <v>9002</v>
      </c>
    </row>
    <row r="687" spans="1:5" ht="12.75" customHeight="1" hidden="1">
      <c r="A687" s="14">
        <v>55</v>
      </c>
      <c r="B687" s="14" t="s">
        <v>700</v>
      </c>
      <c r="E687" s="74">
        <v>9003</v>
      </c>
    </row>
    <row r="688" spans="1:5" ht="12.75" customHeight="1" hidden="1">
      <c r="A688" s="14">
        <v>60</v>
      </c>
      <c r="B688" s="14" t="s">
        <v>701</v>
      </c>
      <c r="E688" s="74">
        <v>9004</v>
      </c>
    </row>
    <row r="689" spans="1:5" ht="12.75" customHeight="1" hidden="1">
      <c r="A689" s="14">
        <v>61</v>
      </c>
      <c r="B689" s="14" t="s">
        <v>702</v>
      </c>
      <c r="E689" s="74">
        <v>9101</v>
      </c>
    </row>
    <row r="690" spans="1:5" ht="12.75" customHeight="1" hidden="1">
      <c r="A690" s="14">
        <v>65</v>
      </c>
      <c r="B690" s="14" t="s">
        <v>703</v>
      </c>
      <c r="E690" s="74">
        <v>9102</v>
      </c>
    </row>
    <row r="691" spans="1:5" ht="12.75" customHeight="1" hidden="1">
      <c r="A691" s="14">
        <v>76</v>
      </c>
      <c r="B691" s="14" t="s">
        <v>704</v>
      </c>
      <c r="E691" s="74">
        <v>9103</v>
      </c>
    </row>
    <row r="692" spans="1:5" ht="12.75" customHeight="1" hidden="1">
      <c r="A692" s="14">
        <v>77</v>
      </c>
      <c r="B692" s="14" t="s">
        <v>705</v>
      </c>
      <c r="E692" s="74">
        <v>9104</v>
      </c>
    </row>
    <row r="693" spans="1:5" ht="12.75" customHeight="1" hidden="1">
      <c r="A693" s="14">
        <v>80</v>
      </c>
      <c r="B693" s="14" t="s">
        <v>706</v>
      </c>
      <c r="E693" s="74">
        <v>9200</v>
      </c>
    </row>
    <row r="694" spans="1:5" ht="12.75" customHeight="1" hidden="1">
      <c r="A694" s="14">
        <v>86</v>
      </c>
      <c r="B694" s="14" t="s">
        <v>707</v>
      </c>
      <c r="E694" s="74">
        <v>9311</v>
      </c>
    </row>
    <row r="695" spans="1:5" ht="12.75" customHeight="1" hidden="1">
      <c r="A695" s="14">
        <v>90</v>
      </c>
      <c r="B695" s="14" t="s">
        <v>708</v>
      </c>
      <c r="E695" s="74">
        <v>9312</v>
      </c>
    </row>
    <row r="696" spans="1:5" ht="12.75" customHeight="1" hidden="1">
      <c r="A696" s="14">
        <v>95</v>
      </c>
      <c r="B696" s="14" t="s">
        <v>709</v>
      </c>
      <c r="E696" s="74">
        <v>9313</v>
      </c>
    </row>
    <row r="697" spans="1:5" ht="12.75" customHeight="1" hidden="1">
      <c r="A697" s="14">
        <v>96</v>
      </c>
      <c r="B697" s="14" t="s">
        <v>710</v>
      </c>
      <c r="E697" s="74">
        <v>9319</v>
      </c>
    </row>
    <row r="698" spans="1:5" ht="12.75" customHeight="1" hidden="1">
      <c r="A698" s="14">
        <v>102</v>
      </c>
      <c r="B698" s="14" t="s">
        <v>711</v>
      </c>
      <c r="E698" s="74">
        <v>9321</v>
      </c>
    </row>
    <row r="699" spans="1:5" ht="12.75" customHeight="1" hidden="1">
      <c r="A699" s="14">
        <v>106</v>
      </c>
      <c r="B699" s="14" t="s">
        <v>712</v>
      </c>
      <c r="E699" s="74">
        <v>9329</v>
      </c>
    </row>
    <row r="700" spans="1:5" ht="12.75" customHeight="1" hidden="1">
      <c r="A700" s="14">
        <v>110</v>
      </c>
      <c r="B700" s="14" t="s">
        <v>713</v>
      </c>
      <c r="E700" s="74">
        <v>9411</v>
      </c>
    </row>
    <row r="701" spans="1:5" ht="12.75" customHeight="1" hidden="1">
      <c r="A701" s="14">
        <v>120</v>
      </c>
      <c r="B701" s="14" t="s">
        <v>714</v>
      </c>
      <c r="E701" s="74">
        <v>9412</v>
      </c>
    </row>
    <row r="702" spans="1:5" ht="12.75" customHeight="1" hidden="1">
      <c r="A702" s="14">
        <v>121</v>
      </c>
      <c r="B702" s="14" t="s">
        <v>715</v>
      </c>
      <c r="E702" s="74">
        <v>9420</v>
      </c>
    </row>
    <row r="703" spans="1:5" ht="12.75" customHeight="1" hidden="1">
      <c r="A703" s="14">
        <v>122</v>
      </c>
      <c r="B703" s="14" t="s">
        <v>716</v>
      </c>
      <c r="E703" s="74">
        <v>9491</v>
      </c>
    </row>
    <row r="704" spans="1:5" ht="12.75" customHeight="1" hidden="1">
      <c r="A704" s="14">
        <v>123</v>
      </c>
      <c r="B704" s="14" t="s">
        <v>717</v>
      </c>
      <c r="E704" s="74">
        <v>9492</v>
      </c>
    </row>
    <row r="705" spans="1:5" ht="12.75" customHeight="1" hidden="1">
      <c r="A705" s="14">
        <v>160</v>
      </c>
      <c r="B705" s="14" t="s">
        <v>718</v>
      </c>
      <c r="E705" s="74">
        <v>9499</v>
      </c>
    </row>
    <row r="706" spans="1:5" ht="12.75" customHeight="1" hidden="1">
      <c r="A706" s="14">
        <v>185</v>
      </c>
      <c r="B706" s="14" t="s">
        <v>719</v>
      </c>
      <c r="E706" s="74">
        <v>9511</v>
      </c>
    </row>
    <row r="707" spans="1:5" ht="12.75" customHeight="1" hidden="1">
      <c r="A707" s="14">
        <v>196</v>
      </c>
      <c r="B707" s="14" t="s">
        <v>720</v>
      </c>
      <c r="E707" s="74">
        <v>9512</v>
      </c>
    </row>
    <row r="708" spans="1:5" ht="12.75" customHeight="1" hidden="1">
      <c r="A708" s="14">
        <v>240</v>
      </c>
      <c r="B708" s="14" t="s">
        <v>721</v>
      </c>
      <c r="E708" s="74">
        <v>9521</v>
      </c>
    </row>
    <row r="709" spans="1:5" ht="12.75" customHeight="1" hidden="1">
      <c r="A709" s="14">
        <v>241</v>
      </c>
      <c r="B709" s="14" t="s">
        <v>722</v>
      </c>
      <c r="E709" s="74">
        <v>9522</v>
      </c>
    </row>
    <row r="710" spans="1:5" ht="12.75" customHeight="1" hidden="1">
      <c r="A710" s="14">
        <v>242</v>
      </c>
      <c r="B710" s="14" t="s">
        <v>723</v>
      </c>
      <c r="E710" s="74">
        <v>9523</v>
      </c>
    </row>
    <row r="711" spans="1:5" ht="12.75" customHeight="1" hidden="1">
      <c r="A711" s="14">
        <v>250</v>
      </c>
      <c r="B711" s="14" t="s">
        <v>724</v>
      </c>
      <c r="E711" s="74">
        <v>9524</v>
      </c>
    </row>
    <row r="712" spans="1:5" ht="12.75" customHeight="1" hidden="1">
      <c r="A712" s="14">
        <v>256</v>
      </c>
      <c r="B712" s="14" t="s">
        <v>725</v>
      </c>
      <c r="E712" s="74">
        <v>9525</v>
      </c>
    </row>
    <row r="713" spans="1:5" ht="12.75" customHeight="1" hidden="1">
      <c r="A713" s="14">
        <v>258</v>
      </c>
      <c r="B713" s="14" t="s">
        <v>726</v>
      </c>
      <c r="E713" s="74">
        <v>9529</v>
      </c>
    </row>
    <row r="714" ht="12.75" customHeight="1" hidden="1">
      <c r="E714" s="74">
        <v>9601</v>
      </c>
    </row>
    <row r="715" ht="12.75" customHeight="1" hidden="1">
      <c r="E715" s="74">
        <v>9602</v>
      </c>
    </row>
    <row r="716" ht="12.75" customHeight="1" hidden="1">
      <c r="E716" s="74">
        <v>9603</v>
      </c>
    </row>
    <row r="717" ht="12.75" customHeight="1" hidden="1">
      <c r="E717" s="74">
        <v>9604</v>
      </c>
    </row>
    <row r="718" ht="12.75" customHeight="1" hidden="1">
      <c r="E718" s="74">
        <v>9609</v>
      </c>
    </row>
    <row r="719" ht="12.75" customHeight="1" hidden="1">
      <c r="E719" s="74">
        <v>9700</v>
      </c>
    </row>
    <row r="720" ht="12.75" customHeight="1" hidden="1">
      <c r="E720" s="74">
        <v>9810</v>
      </c>
    </row>
    <row r="721" ht="12.75" customHeight="1" hidden="1">
      <c r="E721" s="74">
        <v>9820</v>
      </c>
    </row>
    <row r="722" ht="12.75" customHeight="1" hidden="1">
      <c r="E722" s="74">
        <v>9900</v>
      </c>
    </row>
  </sheetData>
  <sheetProtection password="C79A" sheet="1" objects="1" scenarios="1"/>
  <mergeCells count="62">
    <mergeCell ref="C16:K16"/>
    <mergeCell ref="C18:K18"/>
    <mergeCell ref="J2:K2"/>
    <mergeCell ref="A1:B1"/>
    <mergeCell ref="C1:D1"/>
    <mergeCell ref="E1:F1"/>
    <mergeCell ref="G1:I1"/>
    <mergeCell ref="J1:K1"/>
    <mergeCell ref="C20:K20"/>
    <mergeCell ref="A4:K4"/>
    <mergeCell ref="A5:K5"/>
    <mergeCell ref="D6:E6"/>
    <mergeCell ref="J6:K6"/>
    <mergeCell ref="C8:H8"/>
    <mergeCell ref="J8:K8"/>
    <mergeCell ref="B10:I10"/>
    <mergeCell ref="C12:G12"/>
    <mergeCell ref="B14:G14"/>
    <mergeCell ref="C29:D29"/>
    <mergeCell ref="H29:K29"/>
    <mergeCell ref="C31:D31"/>
    <mergeCell ref="H31:K31"/>
    <mergeCell ref="C33:D33"/>
    <mergeCell ref="H33:K33"/>
    <mergeCell ref="B40:H40"/>
    <mergeCell ref="B41:H41"/>
    <mergeCell ref="B42:H42"/>
    <mergeCell ref="C22:K22"/>
    <mergeCell ref="D24:F24"/>
    <mergeCell ref="A25:A33"/>
    <mergeCell ref="C25:D25"/>
    <mergeCell ref="H25:K25"/>
    <mergeCell ref="C27:D27"/>
    <mergeCell ref="H27:I27"/>
    <mergeCell ref="B50:H50"/>
    <mergeCell ref="H35:K35"/>
    <mergeCell ref="B38:H38"/>
    <mergeCell ref="A43:A46"/>
    <mergeCell ref="B43:H43"/>
    <mergeCell ref="B44:H44"/>
    <mergeCell ref="B45:H45"/>
    <mergeCell ref="B46:H46"/>
    <mergeCell ref="A39:A42"/>
    <mergeCell ref="B39:H39"/>
    <mergeCell ref="B51:H51"/>
    <mergeCell ref="A52:A55"/>
    <mergeCell ref="B52:H52"/>
    <mergeCell ref="B53:H53"/>
    <mergeCell ref="B54:H54"/>
    <mergeCell ref="B55:H55"/>
    <mergeCell ref="A47:A51"/>
    <mergeCell ref="B47:H47"/>
    <mergeCell ref="B48:H48"/>
    <mergeCell ref="B49:H49"/>
    <mergeCell ref="A63:D63"/>
    <mergeCell ref="H63:K63"/>
    <mergeCell ref="A56:A59"/>
    <mergeCell ref="B56:H56"/>
    <mergeCell ref="B57:H57"/>
    <mergeCell ref="B58:H58"/>
    <mergeCell ref="B59:H59"/>
    <mergeCell ref="J61:K61"/>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18">
      <formula1>$E$107:$E$722</formula1>
    </dataValidation>
    <dataValidation type="list" allowBlank="1" showInputMessage="1" showErrorMessage="1" sqref="F6">
      <formula1>$A$78:$A$81</formula1>
    </dataValidation>
    <dataValidation type="list" allowBlank="1" showInputMessage="1" showErrorMessage="1" sqref="B20">
      <formula1>$A$666:$A$713</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whole" allowBlank="1" showInputMessage="1" showErrorMessage="1" sqref="B12">
      <formula1>10000</formula1>
      <formula2>60000</formula2>
    </dataValidation>
    <dataValidation type="list" allowBlank="1" showInputMessage="1" showErrorMessage="1" sqref="B16">
      <formula1>$A$66:$A$74</formula1>
    </dataValidation>
    <dataValidation type="list" allowBlank="1" showInputMessage="1" showErrorMessage="1" sqref="B22">
      <formula1>$A$107:$A$663</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list" showInputMessage="1" showErrorMessage="1" sqref="B31">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300" verticalDpi="300" orientation="portrait" paperSize="9" scale="77" r:id="rId3"/>
  <legacyDrawing r:id="rId2"/>
</worksheet>
</file>

<file path=xl/worksheets/sheet3.xml><?xml version="1.0" encoding="utf-8"?>
<worksheet xmlns="http://schemas.openxmlformats.org/spreadsheetml/2006/main" xmlns:r="http://schemas.openxmlformats.org/officeDocument/2006/relationships">
  <dimension ref="A1:G998"/>
  <sheetViews>
    <sheetView showGridLines="0" showRowColHeaders="0" zoomScale="91" zoomScaleNormal="91" zoomScalePageLayoutView="0" workbookViewId="0" topLeftCell="A1">
      <pane ySplit="1" topLeftCell="A685" activePane="bottomLeft" state="frozen"/>
      <selection pane="topLeft" activeCell="B7" sqref="B7"/>
      <selection pane="bottomLeft" activeCell="B688" sqref="B686:B688"/>
    </sheetView>
  </sheetViews>
  <sheetFormatPr defaultColWidth="0" defaultRowHeight="12.75" zeroHeight="1"/>
  <cols>
    <col min="1" max="1" width="9.00390625" style="134" customWidth="1"/>
    <col min="2" max="2" width="70.7109375" style="134" customWidth="1"/>
    <col min="3" max="3" width="4.28125" style="134" customWidth="1"/>
    <col min="4" max="5" width="14.7109375" style="134" customWidth="1"/>
    <col min="6" max="6" width="6.8515625" style="134" customWidth="1"/>
    <col min="7" max="7" width="0.85546875" style="136" customWidth="1"/>
    <col min="8" max="248" width="6.7109375" style="86" hidden="1" customWidth="1"/>
    <col min="249" max="16384" width="0" style="86" hidden="1" customWidth="1"/>
  </cols>
  <sheetData>
    <row r="1" spans="1:6" s="13" customFormat="1" ht="19.5" customHeight="1" thickBot="1">
      <c r="A1" s="384" t="s">
        <v>727</v>
      </c>
      <c r="B1" s="385"/>
      <c r="C1" s="386" t="s">
        <v>728</v>
      </c>
      <c r="D1" s="387"/>
      <c r="E1" s="387"/>
      <c r="F1" s="387"/>
    </row>
    <row r="2" spans="1:6" s="75" customFormat="1" ht="39.75" customHeight="1" thickBot="1">
      <c r="A2" s="388" t="s">
        <v>729</v>
      </c>
      <c r="B2" s="389"/>
      <c r="C2" s="389"/>
      <c r="D2" s="390"/>
      <c r="E2" s="391" t="s">
        <v>730</v>
      </c>
      <c r="F2" s="392"/>
    </row>
    <row r="3" spans="1:6" s="77" customFormat="1" ht="30" customHeight="1">
      <c r="A3" s="393" t="str">
        <f>"za razdoblje "&amp;IF(RefStr!K10="","________________",TEXT(RefStr!K10,"d.mmmm yyyy.")&amp;" do "&amp;IF(RefStr!K12="","______________",TEXT(RefStr!K12,"d. mmmm yyyy.")))</f>
        <v>za razdoblje 1.siječanj 2018. do 31. prosinac 2018.</v>
      </c>
      <c r="B3" s="389"/>
      <c r="C3" s="389"/>
      <c r="D3" s="389"/>
      <c r="E3" s="76"/>
      <c r="F3" s="76"/>
    </row>
    <row r="4" spans="1:6" s="75" customFormat="1" ht="15" customHeight="1">
      <c r="A4" s="78" t="s">
        <v>731</v>
      </c>
      <c r="B4" s="377" t="str">
        <f>"RKP: "&amp;IF(RefStr!B6&lt;&gt;"",TEXT(INT(VALUE(RefStr!B6)),"00000"),"_____"&amp;",  "&amp;"MB: "&amp;IF(RefStr!B8&lt;&gt;"",TEXT(INT(VALUE(RefStr!B8)),"00000000"),"________")&amp;"  OIB: "&amp;IF(RefStr!K14&lt;&gt;"",RefStr!K14,"___________"))</f>
        <v>RKP: 23413</v>
      </c>
      <c r="C4" s="378"/>
      <c r="D4" s="378"/>
      <c r="E4" s="382">
        <f>SUM('[1]Skriveni'!G2:G976)</f>
        <v>68067690.93900001</v>
      </c>
      <c r="F4" s="383"/>
    </row>
    <row r="5" spans="2:6" s="75" customFormat="1" ht="15" customHeight="1">
      <c r="B5" s="377" t="str">
        <f>"Naziv: "&amp;IF(RefStr!B10&lt;&gt;"",RefStr!B10,"_______________________________________")</f>
        <v>Naziv: OSNOVNA ŠKOLA BRODARICA</v>
      </c>
      <c r="C5" s="378"/>
      <c r="D5" s="378"/>
      <c r="E5" s="379" t="s">
        <v>732</v>
      </c>
      <c r="F5" s="379"/>
    </row>
    <row r="6" spans="1:6" s="75" customFormat="1" ht="15" customHeight="1">
      <c r="A6" s="79"/>
      <c r="B6" s="380" t="str">
        <f>"Razina: "&amp;RefStr!B16&amp;", Razdjel: "&amp;TEXT(INT(VALUE(RefStr!B20)),"000")</f>
        <v>Razina: 31, Razdjel: 000</v>
      </c>
      <c r="C6" s="381"/>
      <c r="D6" s="381"/>
      <c r="E6" s="381"/>
      <c r="F6" s="381"/>
    </row>
    <row r="7" spans="1:6" s="75" customFormat="1" ht="15" customHeight="1">
      <c r="A7" s="79"/>
      <c r="B7" s="380" t="str">
        <f>"Djelatnost: "&amp;RefStr!B18&amp;" "&amp;RefStr!C18</f>
        <v>Djelatnost: 8520 Osnovno obrazovanje</v>
      </c>
      <c r="C7" s="381"/>
      <c r="D7" s="381"/>
      <c r="E7" s="381"/>
      <c r="F7" s="381"/>
    </row>
    <row r="8" spans="1:6" s="75" customFormat="1" ht="14.25" customHeight="1">
      <c r="A8" s="80"/>
      <c r="B8" s="80"/>
      <c r="C8" s="80"/>
      <c r="F8" s="81" t="s">
        <v>733</v>
      </c>
    </row>
    <row r="9" spans="1:7" ht="45.75" customHeight="1">
      <c r="A9" s="82" t="s">
        <v>734</v>
      </c>
      <c r="B9" s="83" t="s">
        <v>735</v>
      </c>
      <c r="C9" s="83" t="s">
        <v>736</v>
      </c>
      <c r="D9" s="84" t="s">
        <v>737</v>
      </c>
      <c r="E9" s="84" t="s">
        <v>738</v>
      </c>
      <c r="F9" s="85" t="s">
        <v>739</v>
      </c>
      <c r="G9" s="86"/>
    </row>
    <row r="10" spans="1:7" ht="11.25">
      <c r="A10" s="87">
        <v>1</v>
      </c>
      <c r="B10" s="88">
        <v>2</v>
      </c>
      <c r="C10" s="89">
        <v>3</v>
      </c>
      <c r="D10" s="90">
        <v>4</v>
      </c>
      <c r="E10" s="90">
        <v>5</v>
      </c>
      <c r="F10" s="91">
        <v>6</v>
      </c>
      <c r="G10" s="86"/>
    </row>
    <row r="11" spans="1:6" s="95" customFormat="1" ht="15" customHeight="1">
      <c r="A11" s="372" t="s">
        <v>740</v>
      </c>
      <c r="B11" s="373"/>
      <c r="C11" s="92"/>
      <c r="D11" s="93"/>
      <c r="E11" s="93"/>
      <c r="F11" s="94"/>
    </row>
    <row r="12" spans="1:6" s="95" customFormat="1" ht="11.25">
      <c r="A12" s="96">
        <v>6</v>
      </c>
      <c r="B12" s="97" t="s">
        <v>741</v>
      </c>
      <c r="C12" s="98">
        <v>1</v>
      </c>
      <c r="D12" s="99">
        <f>D13+D50+D56+D85+D116+D134+D141+D147</f>
        <v>5515604</v>
      </c>
      <c r="E12" s="99">
        <f>E13+E50+E56+E85+E116+E134+E141+E147</f>
        <v>5948161</v>
      </c>
      <c r="F12" s="100">
        <f>IF(D12&lt;&gt;0,IF(E12/D12&gt;=100,"&gt;&gt;100",E12/D12*100),"-")</f>
        <v>107.84242306010366</v>
      </c>
    </row>
    <row r="13" spans="1:6" s="95" customFormat="1" ht="11.25">
      <c r="A13" s="96">
        <v>61</v>
      </c>
      <c r="B13" s="97" t="s">
        <v>742</v>
      </c>
      <c r="C13" s="98">
        <v>2</v>
      </c>
      <c r="D13" s="99">
        <f>D14+D23+D29+D35+D43+D46</f>
        <v>0</v>
      </c>
      <c r="E13" s="99">
        <f>E14+E23+E29+E35+E43+E46</f>
        <v>0</v>
      </c>
      <c r="F13" s="100" t="str">
        <f>IF(D13&lt;&gt;0,IF(E13/D13&gt;=100,"&gt;&gt;100",E13/D13*100),"-")</f>
        <v>-</v>
      </c>
    </row>
    <row r="14" spans="1:6" s="95" customFormat="1" ht="11.25">
      <c r="A14" s="96">
        <v>611</v>
      </c>
      <c r="B14" s="97" t="s">
        <v>743</v>
      </c>
      <c r="C14" s="98">
        <v>3</v>
      </c>
      <c r="D14" s="99">
        <f>SUM(D15:D20)-D21-D22</f>
        <v>0</v>
      </c>
      <c r="E14" s="99">
        <f>SUM(E15:E20)-E21-E22</f>
        <v>0</v>
      </c>
      <c r="F14" s="100" t="str">
        <f aca="true" t="shared" si="0" ref="F14:F77">IF(D14&lt;&gt;0,IF(E14/D14&gt;=100,"&gt;&gt;100",E14/D14*100),"-")</f>
        <v>-</v>
      </c>
    </row>
    <row r="15" spans="1:6" s="95" customFormat="1" ht="11.25">
      <c r="A15" s="96">
        <v>6111</v>
      </c>
      <c r="B15" s="97" t="s">
        <v>744</v>
      </c>
      <c r="C15" s="98">
        <v>4</v>
      </c>
      <c r="D15" s="101"/>
      <c r="E15" s="101"/>
      <c r="F15" s="100" t="str">
        <f t="shared" si="0"/>
        <v>-</v>
      </c>
    </row>
    <row r="16" spans="1:6" s="95" customFormat="1" ht="11.25">
      <c r="A16" s="96">
        <v>6112</v>
      </c>
      <c r="B16" s="97" t="s">
        <v>745</v>
      </c>
      <c r="C16" s="98">
        <v>5</v>
      </c>
      <c r="D16" s="101"/>
      <c r="E16" s="101"/>
      <c r="F16" s="100" t="str">
        <f t="shared" si="0"/>
        <v>-</v>
      </c>
    </row>
    <row r="17" spans="1:6" s="95" customFormat="1" ht="11.25">
      <c r="A17" s="96">
        <v>6113</v>
      </c>
      <c r="B17" s="97" t="s">
        <v>746</v>
      </c>
      <c r="C17" s="98">
        <v>6</v>
      </c>
      <c r="D17" s="101"/>
      <c r="E17" s="101"/>
      <c r="F17" s="100" t="str">
        <f t="shared" si="0"/>
        <v>-</v>
      </c>
    </row>
    <row r="18" spans="1:6" s="95" customFormat="1" ht="11.25">
      <c r="A18" s="96">
        <v>6114</v>
      </c>
      <c r="B18" s="97" t="s">
        <v>747</v>
      </c>
      <c r="C18" s="98">
        <v>7</v>
      </c>
      <c r="D18" s="101"/>
      <c r="E18" s="101"/>
      <c r="F18" s="100" t="str">
        <f t="shared" si="0"/>
        <v>-</v>
      </c>
    </row>
    <row r="19" spans="1:6" s="95" customFormat="1" ht="11.25">
      <c r="A19" s="96">
        <v>6115</v>
      </c>
      <c r="B19" s="97" t="s">
        <v>748</v>
      </c>
      <c r="C19" s="98">
        <v>8</v>
      </c>
      <c r="D19" s="101"/>
      <c r="E19" s="101"/>
      <c r="F19" s="100" t="str">
        <f t="shared" si="0"/>
        <v>-</v>
      </c>
    </row>
    <row r="20" spans="1:6" s="95" customFormat="1" ht="11.25">
      <c r="A20" s="96">
        <v>6116</v>
      </c>
      <c r="B20" s="97" t="s">
        <v>749</v>
      </c>
      <c r="C20" s="98">
        <v>9</v>
      </c>
      <c r="D20" s="101"/>
      <c r="E20" s="101"/>
      <c r="F20" s="100" t="str">
        <f t="shared" si="0"/>
        <v>-</v>
      </c>
    </row>
    <row r="21" spans="1:6" s="95" customFormat="1" ht="11.25">
      <c r="A21" s="96">
        <v>6117</v>
      </c>
      <c r="B21" s="97" t="s">
        <v>750</v>
      </c>
      <c r="C21" s="98">
        <v>10</v>
      </c>
      <c r="D21" s="101"/>
      <c r="E21" s="101"/>
      <c r="F21" s="100" t="str">
        <f t="shared" si="0"/>
        <v>-</v>
      </c>
    </row>
    <row r="22" spans="1:6" s="95" customFormat="1" ht="11.25">
      <c r="A22" s="96">
        <v>6119</v>
      </c>
      <c r="B22" s="97" t="s">
        <v>751</v>
      </c>
      <c r="C22" s="98">
        <v>11</v>
      </c>
      <c r="D22" s="101"/>
      <c r="E22" s="101"/>
      <c r="F22" s="100" t="str">
        <f t="shared" si="0"/>
        <v>-</v>
      </c>
    </row>
    <row r="23" spans="1:6" s="95" customFormat="1" ht="11.25">
      <c r="A23" s="96">
        <v>612</v>
      </c>
      <c r="B23" s="97" t="s">
        <v>752</v>
      </c>
      <c r="C23" s="98">
        <v>12</v>
      </c>
      <c r="D23" s="99">
        <f>SUM(D24:D27)-D28</f>
        <v>0</v>
      </c>
      <c r="E23" s="99">
        <f>SUM(E24:E27)-E28</f>
        <v>0</v>
      </c>
      <c r="F23" s="100" t="str">
        <f t="shared" si="0"/>
        <v>-</v>
      </c>
    </row>
    <row r="24" spans="1:6" s="95" customFormat="1" ht="11.25">
      <c r="A24" s="96">
        <v>6121</v>
      </c>
      <c r="B24" s="97" t="s">
        <v>753</v>
      </c>
      <c r="C24" s="98">
        <v>13</v>
      </c>
      <c r="D24" s="101"/>
      <c r="E24" s="101"/>
      <c r="F24" s="100" t="str">
        <f t="shared" si="0"/>
        <v>-</v>
      </c>
    </row>
    <row r="25" spans="1:6" s="95" customFormat="1" ht="11.25">
      <c r="A25" s="96">
        <v>6122</v>
      </c>
      <c r="B25" s="97" t="s">
        <v>754</v>
      </c>
      <c r="C25" s="98">
        <v>14</v>
      </c>
      <c r="D25" s="101"/>
      <c r="E25" s="101"/>
      <c r="F25" s="100" t="str">
        <f t="shared" si="0"/>
        <v>-</v>
      </c>
    </row>
    <row r="26" spans="1:6" s="95" customFormat="1" ht="11.25">
      <c r="A26" s="96">
        <v>6123</v>
      </c>
      <c r="B26" s="102" t="s">
        <v>755</v>
      </c>
      <c r="C26" s="98">
        <v>15</v>
      </c>
      <c r="D26" s="101"/>
      <c r="E26" s="101"/>
      <c r="F26" s="100" t="str">
        <f t="shared" si="0"/>
        <v>-</v>
      </c>
    </row>
    <row r="27" spans="1:6" s="95" customFormat="1" ht="11.25">
      <c r="A27" s="96">
        <v>6124</v>
      </c>
      <c r="B27" s="97" t="s">
        <v>756</v>
      </c>
      <c r="C27" s="98">
        <v>16</v>
      </c>
      <c r="D27" s="101"/>
      <c r="E27" s="101"/>
      <c r="F27" s="100" t="str">
        <f t="shared" si="0"/>
        <v>-</v>
      </c>
    </row>
    <row r="28" spans="1:6" s="95" customFormat="1" ht="11.25">
      <c r="A28" s="96">
        <v>6125</v>
      </c>
      <c r="B28" s="97" t="s">
        <v>757</v>
      </c>
      <c r="C28" s="98">
        <v>17</v>
      </c>
      <c r="D28" s="101"/>
      <c r="E28" s="101"/>
      <c r="F28" s="100" t="str">
        <f t="shared" si="0"/>
        <v>-</v>
      </c>
    </row>
    <row r="29" spans="1:6" s="95" customFormat="1" ht="11.25">
      <c r="A29" s="96">
        <v>613</v>
      </c>
      <c r="B29" s="97" t="s">
        <v>758</v>
      </c>
      <c r="C29" s="98">
        <v>18</v>
      </c>
      <c r="D29" s="99">
        <f>SUM(D30:D34)</f>
        <v>0</v>
      </c>
      <c r="E29" s="99">
        <f>SUM(E30:E34)</f>
        <v>0</v>
      </c>
      <c r="F29" s="100" t="str">
        <f t="shared" si="0"/>
        <v>-</v>
      </c>
    </row>
    <row r="30" spans="1:6" s="95" customFormat="1" ht="11.25">
      <c r="A30" s="96">
        <v>6131</v>
      </c>
      <c r="B30" s="97" t="s">
        <v>759</v>
      </c>
      <c r="C30" s="98">
        <v>19</v>
      </c>
      <c r="D30" s="101"/>
      <c r="E30" s="101"/>
      <c r="F30" s="100" t="str">
        <f t="shared" si="0"/>
        <v>-</v>
      </c>
    </row>
    <row r="31" spans="1:6" s="95" customFormat="1" ht="11.25">
      <c r="A31" s="96">
        <v>6132</v>
      </c>
      <c r="B31" s="97" t="s">
        <v>760</v>
      </c>
      <c r="C31" s="98">
        <v>20</v>
      </c>
      <c r="D31" s="101"/>
      <c r="E31" s="101"/>
      <c r="F31" s="100" t="str">
        <f t="shared" si="0"/>
        <v>-</v>
      </c>
    </row>
    <row r="32" spans="1:6" s="95" customFormat="1" ht="11.25">
      <c r="A32" s="96">
        <v>6133</v>
      </c>
      <c r="B32" s="97" t="s">
        <v>761</v>
      </c>
      <c r="C32" s="98">
        <v>21</v>
      </c>
      <c r="D32" s="101"/>
      <c r="E32" s="101"/>
      <c r="F32" s="100" t="str">
        <f t="shared" si="0"/>
        <v>-</v>
      </c>
    </row>
    <row r="33" spans="1:6" s="95" customFormat="1" ht="11.25">
      <c r="A33" s="96">
        <v>6134</v>
      </c>
      <c r="B33" s="97" t="s">
        <v>762</v>
      </c>
      <c r="C33" s="98">
        <v>22</v>
      </c>
      <c r="D33" s="101"/>
      <c r="E33" s="101"/>
      <c r="F33" s="100" t="str">
        <f t="shared" si="0"/>
        <v>-</v>
      </c>
    </row>
    <row r="34" spans="1:6" s="95" customFormat="1" ht="11.25">
      <c r="A34" s="96">
        <v>6135</v>
      </c>
      <c r="B34" s="97" t="s">
        <v>763</v>
      </c>
      <c r="C34" s="98">
        <v>23</v>
      </c>
      <c r="D34" s="101"/>
      <c r="E34" s="101"/>
      <c r="F34" s="100" t="str">
        <f t="shared" si="0"/>
        <v>-</v>
      </c>
    </row>
    <row r="35" spans="1:6" s="95" customFormat="1" ht="11.25">
      <c r="A35" s="96">
        <v>614</v>
      </c>
      <c r="B35" s="97" t="s">
        <v>764</v>
      </c>
      <c r="C35" s="98">
        <v>24</v>
      </c>
      <c r="D35" s="99">
        <f>SUM(D36:D42)</f>
        <v>0</v>
      </c>
      <c r="E35" s="99">
        <f>SUM(E36:E42)</f>
        <v>0</v>
      </c>
      <c r="F35" s="100" t="str">
        <f t="shared" si="0"/>
        <v>-</v>
      </c>
    </row>
    <row r="36" spans="1:6" s="95" customFormat="1" ht="11.25">
      <c r="A36" s="96">
        <v>6141</v>
      </c>
      <c r="B36" s="97" t="s">
        <v>765</v>
      </c>
      <c r="C36" s="98">
        <v>25</v>
      </c>
      <c r="D36" s="101"/>
      <c r="E36" s="101"/>
      <c r="F36" s="100" t="str">
        <f t="shared" si="0"/>
        <v>-</v>
      </c>
    </row>
    <row r="37" spans="1:6" s="95" customFormat="1" ht="11.25">
      <c r="A37" s="96">
        <v>6142</v>
      </c>
      <c r="B37" s="97" t="s">
        <v>766</v>
      </c>
      <c r="C37" s="98">
        <v>26</v>
      </c>
      <c r="D37" s="101"/>
      <c r="E37" s="101"/>
      <c r="F37" s="100" t="str">
        <f t="shared" si="0"/>
        <v>-</v>
      </c>
    </row>
    <row r="38" spans="1:6" s="95" customFormat="1" ht="11.25">
      <c r="A38" s="96">
        <v>6143</v>
      </c>
      <c r="B38" s="97" t="s">
        <v>767</v>
      </c>
      <c r="C38" s="98">
        <v>27</v>
      </c>
      <c r="D38" s="101"/>
      <c r="E38" s="101"/>
      <c r="F38" s="100" t="str">
        <f t="shared" si="0"/>
        <v>-</v>
      </c>
    </row>
    <row r="39" spans="1:6" s="95" customFormat="1" ht="11.25">
      <c r="A39" s="96">
        <v>6145</v>
      </c>
      <c r="B39" s="97" t="s">
        <v>768</v>
      </c>
      <c r="C39" s="98">
        <v>28</v>
      </c>
      <c r="D39" s="101"/>
      <c r="E39" s="101"/>
      <c r="F39" s="100" t="str">
        <f t="shared" si="0"/>
        <v>-</v>
      </c>
    </row>
    <row r="40" spans="1:6" s="95" customFormat="1" ht="11.25">
      <c r="A40" s="96">
        <v>6146</v>
      </c>
      <c r="B40" s="97" t="s">
        <v>769</v>
      </c>
      <c r="C40" s="98">
        <v>29</v>
      </c>
      <c r="D40" s="101"/>
      <c r="E40" s="101"/>
      <c r="F40" s="100" t="str">
        <f t="shared" si="0"/>
        <v>-</v>
      </c>
    </row>
    <row r="41" spans="1:6" s="95" customFormat="1" ht="11.25">
      <c r="A41" s="96">
        <v>6147</v>
      </c>
      <c r="B41" s="97" t="s">
        <v>770</v>
      </c>
      <c r="C41" s="98">
        <v>30</v>
      </c>
      <c r="D41" s="101"/>
      <c r="E41" s="101"/>
      <c r="F41" s="100" t="str">
        <f t="shared" si="0"/>
        <v>-</v>
      </c>
    </row>
    <row r="42" spans="1:6" s="95" customFormat="1" ht="11.25">
      <c r="A42" s="96">
        <v>6148</v>
      </c>
      <c r="B42" s="97" t="s">
        <v>771</v>
      </c>
      <c r="C42" s="98">
        <v>31</v>
      </c>
      <c r="D42" s="101"/>
      <c r="E42" s="101"/>
      <c r="F42" s="100" t="str">
        <f t="shared" si="0"/>
        <v>-</v>
      </c>
    </row>
    <row r="43" spans="1:6" s="95" customFormat="1" ht="11.25">
      <c r="A43" s="96">
        <v>615</v>
      </c>
      <c r="B43" s="97" t="s">
        <v>772</v>
      </c>
      <c r="C43" s="98">
        <v>32</v>
      </c>
      <c r="D43" s="99">
        <f>SUM(D44:D45)</f>
        <v>0</v>
      </c>
      <c r="E43" s="99">
        <f>SUM(E44:E45)</f>
        <v>0</v>
      </c>
      <c r="F43" s="100" t="str">
        <f t="shared" si="0"/>
        <v>-</v>
      </c>
    </row>
    <row r="44" spans="1:6" s="95" customFormat="1" ht="11.25">
      <c r="A44" s="96">
        <v>6151</v>
      </c>
      <c r="B44" s="97" t="s">
        <v>773</v>
      </c>
      <c r="C44" s="98">
        <v>33</v>
      </c>
      <c r="D44" s="101"/>
      <c r="E44" s="101"/>
      <c r="F44" s="100" t="str">
        <f t="shared" si="0"/>
        <v>-</v>
      </c>
    </row>
    <row r="45" spans="1:6" s="95" customFormat="1" ht="11.25">
      <c r="A45" s="96">
        <v>6152</v>
      </c>
      <c r="B45" s="97" t="s">
        <v>774</v>
      </c>
      <c r="C45" s="98">
        <v>34</v>
      </c>
      <c r="D45" s="101"/>
      <c r="E45" s="101"/>
      <c r="F45" s="100" t="str">
        <f t="shared" si="0"/>
        <v>-</v>
      </c>
    </row>
    <row r="46" spans="1:6" s="95" customFormat="1" ht="11.25">
      <c r="A46" s="96">
        <v>616</v>
      </c>
      <c r="B46" s="97" t="s">
        <v>775</v>
      </c>
      <c r="C46" s="98">
        <v>35</v>
      </c>
      <c r="D46" s="99">
        <f>SUM(D47:D49)</f>
        <v>0</v>
      </c>
      <c r="E46" s="99">
        <f>SUM(E47:E49)</f>
        <v>0</v>
      </c>
      <c r="F46" s="100" t="str">
        <f t="shared" si="0"/>
        <v>-</v>
      </c>
    </row>
    <row r="47" spans="1:6" s="95" customFormat="1" ht="11.25">
      <c r="A47" s="96">
        <v>6161</v>
      </c>
      <c r="B47" s="97" t="s">
        <v>776</v>
      </c>
      <c r="C47" s="98">
        <v>36</v>
      </c>
      <c r="D47" s="101"/>
      <c r="E47" s="101"/>
      <c r="F47" s="100" t="str">
        <f t="shared" si="0"/>
        <v>-</v>
      </c>
    </row>
    <row r="48" spans="1:6" s="95" customFormat="1" ht="11.25">
      <c r="A48" s="96">
        <v>6162</v>
      </c>
      <c r="B48" s="97" t="s">
        <v>777</v>
      </c>
      <c r="C48" s="98">
        <v>37</v>
      </c>
      <c r="D48" s="101"/>
      <c r="E48" s="101"/>
      <c r="F48" s="100" t="str">
        <f t="shared" si="0"/>
        <v>-</v>
      </c>
    </row>
    <row r="49" spans="1:6" s="95" customFormat="1" ht="11.25">
      <c r="A49" s="96">
        <v>6163</v>
      </c>
      <c r="B49" s="97" t="s">
        <v>778</v>
      </c>
      <c r="C49" s="98">
        <v>38</v>
      </c>
      <c r="D49" s="101"/>
      <c r="E49" s="101"/>
      <c r="F49" s="100" t="str">
        <f t="shared" si="0"/>
        <v>-</v>
      </c>
    </row>
    <row r="50" spans="1:6" s="95" customFormat="1" ht="11.25">
      <c r="A50" s="96">
        <v>62</v>
      </c>
      <c r="B50" s="97" t="s">
        <v>779</v>
      </c>
      <c r="C50" s="98">
        <v>39</v>
      </c>
      <c r="D50" s="99">
        <f>D51+D54+D55</f>
        <v>0</v>
      </c>
      <c r="E50" s="99">
        <f>E51+E54+E55</f>
        <v>0</v>
      </c>
      <c r="F50" s="100" t="str">
        <f t="shared" si="0"/>
        <v>-</v>
      </c>
    </row>
    <row r="51" spans="1:6" s="95" customFormat="1" ht="11.25">
      <c r="A51" s="96">
        <v>621</v>
      </c>
      <c r="B51" s="97" t="s">
        <v>780</v>
      </c>
      <c r="C51" s="98">
        <v>40</v>
      </c>
      <c r="D51" s="99">
        <f>SUM(D52:D53)</f>
        <v>0</v>
      </c>
      <c r="E51" s="99">
        <f>SUM(E52:E53)</f>
        <v>0</v>
      </c>
      <c r="F51" s="100" t="str">
        <f t="shared" si="0"/>
        <v>-</v>
      </c>
    </row>
    <row r="52" spans="1:6" s="95" customFormat="1" ht="11.25">
      <c r="A52" s="96">
        <v>6211</v>
      </c>
      <c r="B52" s="97" t="s">
        <v>781</v>
      </c>
      <c r="C52" s="98">
        <v>41</v>
      </c>
      <c r="D52" s="101"/>
      <c r="E52" s="101"/>
      <c r="F52" s="100" t="str">
        <f t="shared" si="0"/>
        <v>-</v>
      </c>
    </row>
    <row r="53" spans="1:6" s="95" customFormat="1" ht="11.25">
      <c r="A53" s="96">
        <v>6212</v>
      </c>
      <c r="B53" s="97" t="s">
        <v>782</v>
      </c>
      <c r="C53" s="98">
        <v>42</v>
      </c>
      <c r="D53" s="101"/>
      <c r="E53" s="101"/>
      <c r="F53" s="100" t="str">
        <f t="shared" si="0"/>
        <v>-</v>
      </c>
    </row>
    <row r="54" spans="1:6" s="95" customFormat="1" ht="11.25">
      <c r="A54" s="96">
        <v>622</v>
      </c>
      <c r="B54" s="97" t="s">
        <v>783</v>
      </c>
      <c r="C54" s="98">
        <v>43</v>
      </c>
      <c r="D54" s="101"/>
      <c r="E54" s="101"/>
      <c r="F54" s="100" t="str">
        <f t="shared" si="0"/>
        <v>-</v>
      </c>
    </row>
    <row r="55" spans="1:6" s="95" customFormat="1" ht="11.25">
      <c r="A55" s="96">
        <v>623</v>
      </c>
      <c r="B55" s="97" t="s">
        <v>784</v>
      </c>
      <c r="C55" s="98">
        <v>44</v>
      </c>
      <c r="D55" s="101"/>
      <c r="E55" s="101"/>
      <c r="F55" s="100" t="str">
        <f t="shared" si="0"/>
        <v>-</v>
      </c>
    </row>
    <row r="56" spans="1:6" s="95" customFormat="1" ht="22.5">
      <c r="A56" s="96">
        <v>63</v>
      </c>
      <c r="B56" s="97" t="s">
        <v>785</v>
      </c>
      <c r="C56" s="98">
        <v>45</v>
      </c>
      <c r="D56" s="99">
        <f>D57+D60+D65+D68+D71+D74+D77+D80</f>
        <v>4789518</v>
      </c>
      <c r="E56" s="99">
        <f>E57+E60+E65+E68+E71+E74+E77+E80</f>
        <v>5275359</v>
      </c>
      <c r="F56" s="100">
        <f t="shared" si="0"/>
        <v>110.14383910865352</v>
      </c>
    </row>
    <row r="57" spans="1:6" s="95" customFormat="1" ht="11.25">
      <c r="A57" s="96">
        <v>631</v>
      </c>
      <c r="B57" s="97" t="s">
        <v>786</v>
      </c>
      <c r="C57" s="98">
        <v>46</v>
      </c>
      <c r="D57" s="99">
        <f>D58+D59</f>
        <v>0</v>
      </c>
      <c r="E57" s="99">
        <f>E58+E59</f>
        <v>0</v>
      </c>
      <c r="F57" s="100" t="str">
        <f t="shared" si="0"/>
        <v>-</v>
      </c>
    </row>
    <row r="58" spans="1:6" s="95" customFormat="1" ht="11.25">
      <c r="A58" s="96">
        <v>6311</v>
      </c>
      <c r="B58" s="97" t="s">
        <v>787</v>
      </c>
      <c r="C58" s="98">
        <v>47</v>
      </c>
      <c r="D58" s="101"/>
      <c r="E58" s="101"/>
      <c r="F58" s="100" t="str">
        <f t="shared" si="0"/>
        <v>-</v>
      </c>
    </row>
    <row r="59" spans="1:6" s="95" customFormat="1" ht="11.25">
      <c r="A59" s="96">
        <v>6312</v>
      </c>
      <c r="B59" s="97" t="s">
        <v>788</v>
      </c>
      <c r="C59" s="98">
        <v>48</v>
      </c>
      <c r="D59" s="101"/>
      <c r="E59" s="101"/>
      <c r="F59" s="100" t="str">
        <f t="shared" si="0"/>
        <v>-</v>
      </c>
    </row>
    <row r="60" spans="1:6" s="95" customFormat="1" ht="11.25">
      <c r="A60" s="96">
        <v>632</v>
      </c>
      <c r="B60" s="97" t="s">
        <v>789</v>
      </c>
      <c r="C60" s="98">
        <v>49</v>
      </c>
      <c r="D60" s="99">
        <f>SUM(D61:D64)</f>
        <v>0</v>
      </c>
      <c r="E60" s="99">
        <f>SUM(E61:E64)</f>
        <v>0</v>
      </c>
      <c r="F60" s="100" t="str">
        <f t="shared" si="0"/>
        <v>-</v>
      </c>
    </row>
    <row r="61" spans="1:6" s="95" customFormat="1" ht="11.25">
      <c r="A61" s="96">
        <v>6321</v>
      </c>
      <c r="B61" s="97" t="s">
        <v>790</v>
      </c>
      <c r="C61" s="98">
        <v>50</v>
      </c>
      <c r="D61" s="101"/>
      <c r="E61" s="101"/>
      <c r="F61" s="100" t="str">
        <f t="shared" si="0"/>
        <v>-</v>
      </c>
    </row>
    <row r="62" spans="1:6" s="95" customFormat="1" ht="11.25">
      <c r="A62" s="96">
        <v>6322</v>
      </c>
      <c r="B62" s="97" t="s">
        <v>791</v>
      </c>
      <c r="C62" s="98">
        <v>51</v>
      </c>
      <c r="D62" s="101"/>
      <c r="E62" s="101"/>
      <c r="F62" s="100" t="str">
        <f t="shared" si="0"/>
        <v>-</v>
      </c>
    </row>
    <row r="63" spans="1:6" s="95" customFormat="1" ht="11.25">
      <c r="A63" s="96">
        <v>6323</v>
      </c>
      <c r="B63" s="97" t="s">
        <v>792</v>
      </c>
      <c r="C63" s="98">
        <v>52</v>
      </c>
      <c r="D63" s="101"/>
      <c r="E63" s="101"/>
      <c r="F63" s="100" t="str">
        <f t="shared" si="0"/>
        <v>-</v>
      </c>
    </row>
    <row r="64" spans="1:6" s="95" customFormat="1" ht="11.25">
      <c r="A64" s="96">
        <v>6324</v>
      </c>
      <c r="B64" s="97" t="s">
        <v>793</v>
      </c>
      <c r="C64" s="98">
        <v>53</v>
      </c>
      <c r="D64" s="101"/>
      <c r="E64" s="101"/>
      <c r="F64" s="100" t="str">
        <f t="shared" si="0"/>
        <v>-</v>
      </c>
    </row>
    <row r="65" spans="1:6" s="95" customFormat="1" ht="11.25">
      <c r="A65" s="96">
        <v>633</v>
      </c>
      <c r="B65" s="97" t="s">
        <v>794</v>
      </c>
      <c r="C65" s="98">
        <v>54</v>
      </c>
      <c r="D65" s="99">
        <f>SUM(D66:D67)</f>
        <v>0</v>
      </c>
      <c r="E65" s="99">
        <f>SUM(E66:E67)</f>
        <v>0</v>
      </c>
      <c r="F65" s="100" t="str">
        <f t="shared" si="0"/>
        <v>-</v>
      </c>
    </row>
    <row r="66" spans="1:6" s="95" customFormat="1" ht="11.25">
      <c r="A66" s="96">
        <v>6331</v>
      </c>
      <c r="B66" s="97" t="s">
        <v>795</v>
      </c>
      <c r="C66" s="98">
        <v>55</v>
      </c>
      <c r="D66" s="101"/>
      <c r="E66" s="101"/>
      <c r="F66" s="100" t="str">
        <f t="shared" si="0"/>
        <v>-</v>
      </c>
    </row>
    <row r="67" spans="1:6" s="95" customFormat="1" ht="11.25">
      <c r="A67" s="96">
        <v>6332</v>
      </c>
      <c r="B67" s="97" t="s">
        <v>796</v>
      </c>
      <c r="C67" s="98">
        <v>56</v>
      </c>
      <c r="D67" s="101"/>
      <c r="E67" s="101"/>
      <c r="F67" s="100" t="str">
        <f t="shared" si="0"/>
        <v>-</v>
      </c>
    </row>
    <row r="68" spans="1:6" s="95" customFormat="1" ht="11.25">
      <c r="A68" s="96">
        <v>634</v>
      </c>
      <c r="B68" s="97" t="s">
        <v>797</v>
      </c>
      <c r="C68" s="98">
        <v>57</v>
      </c>
      <c r="D68" s="99">
        <f>SUM(D69:D70)</f>
        <v>7058</v>
      </c>
      <c r="E68" s="99">
        <f>SUM(E69:E70)</f>
        <v>20297</v>
      </c>
      <c r="F68" s="100">
        <f t="shared" si="0"/>
        <v>287.5743836780958</v>
      </c>
    </row>
    <row r="69" spans="1:6" s="95" customFormat="1" ht="11.25">
      <c r="A69" s="96">
        <v>6341</v>
      </c>
      <c r="B69" s="97" t="s">
        <v>798</v>
      </c>
      <c r="C69" s="98">
        <v>58</v>
      </c>
      <c r="D69" s="101">
        <v>7058</v>
      </c>
      <c r="E69" s="101">
        <v>20297</v>
      </c>
      <c r="F69" s="100">
        <f t="shared" si="0"/>
        <v>287.5743836780958</v>
      </c>
    </row>
    <row r="70" spans="1:6" s="95" customFormat="1" ht="11.25">
      <c r="A70" s="96">
        <v>6342</v>
      </c>
      <c r="B70" s="97" t="s">
        <v>799</v>
      </c>
      <c r="C70" s="98">
        <v>59</v>
      </c>
      <c r="D70" s="101"/>
      <c r="E70" s="101"/>
      <c r="F70" s="100" t="str">
        <f t="shared" si="0"/>
        <v>-</v>
      </c>
    </row>
    <row r="71" spans="1:6" s="95" customFormat="1" ht="11.25">
      <c r="A71" s="96">
        <v>635</v>
      </c>
      <c r="B71" s="97" t="s">
        <v>800</v>
      </c>
      <c r="C71" s="98">
        <v>60</v>
      </c>
      <c r="D71" s="99">
        <f>SUM(D72:D73)</f>
        <v>0</v>
      </c>
      <c r="E71" s="99">
        <f>SUM(E72:E73)</f>
        <v>0</v>
      </c>
      <c r="F71" s="100" t="str">
        <f t="shared" si="0"/>
        <v>-</v>
      </c>
    </row>
    <row r="72" spans="1:6" s="95" customFormat="1" ht="11.25">
      <c r="A72" s="96">
        <v>6351</v>
      </c>
      <c r="B72" s="97" t="s">
        <v>801</v>
      </c>
      <c r="C72" s="98">
        <v>61</v>
      </c>
      <c r="D72" s="101"/>
      <c r="E72" s="101"/>
      <c r="F72" s="100" t="str">
        <f t="shared" si="0"/>
        <v>-</v>
      </c>
    </row>
    <row r="73" spans="1:6" s="95" customFormat="1" ht="11.25">
      <c r="A73" s="96">
        <v>6352</v>
      </c>
      <c r="B73" s="97" t="s">
        <v>802</v>
      </c>
      <c r="C73" s="98">
        <v>62</v>
      </c>
      <c r="D73" s="101"/>
      <c r="E73" s="101"/>
      <c r="F73" s="100" t="str">
        <f t="shared" si="0"/>
        <v>-</v>
      </c>
    </row>
    <row r="74" spans="1:6" s="95" customFormat="1" ht="11.25">
      <c r="A74" s="96" t="s">
        <v>803</v>
      </c>
      <c r="B74" s="102" t="s">
        <v>804</v>
      </c>
      <c r="C74" s="98">
        <v>63</v>
      </c>
      <c r="D74" s="99">
        <f>SUM(D75:D76)</f>
        <v>4772294</v>
      </c>
      <c r="E74" s="99">
        <f>SUM(E75:E76)</f>
        <v>5090493</v>
      </c>
      <c r="F74" s="100">
        <f t="shared" si="0"/>
        <v>106.66763196064618</v>
      </c>
    </row>
    <row r="75" spans="1:6" s="95" customFormat="1" ht="11.25">
      <c r="A75" s="96" t="s">
        <v>805</v>
      </c>
      <c r="B75" s="97" t="s">
        <v>806</v>
      </c>
      <c r="C75" s="98">
        <v>64</v>
      </c>
      <c r="D75" s="101">
        <v>4772294</v>
      </c>
      <c r="E75" s="101">
        <v>5090493</v>
      </c>
      <c r="F75" s="100">
        <f t="shared" si="0"/>
        <v>106.66763196064618</v>
      </c>
    </row>
    <row r="76" spans="1:6" s="95" customFormat="1" ht="11.25">
      <c r="A76" s="96" t="s">
        <v>807</v>
      </c>
      <c r="B76" s="97" t="s">
        <v>808</v>
      </c>
      <c r="C76" s="98">
        <v>65</v>
      </c>
      <c r="D76" s="101"/>
      <c r="E76" s="101"/>
      <c r="F76" s="100" t="str">
        <f t="shared" si="0"/>
        <v>-</v>
      </c>
    </row>
    <row r="77" spans="1:6" s="95" customFormat="1" ht="11.25">
      <c r="A77" s="96" t="s">
        <v>809</v>
      </c>
      <c r="B77" s="97" t="s">
        <v>810</v>
      </c>
      <c r="C77" s="98">
        <v>66</v>
      </c>
      <c r="D77" s="99">
        <f>SUM(D78:D79)</f>
        <v>10166</v>
      </c>
      <c r="E77" s="99">
        <f>SUM(E78:E79)</f>
        <v>142002</v>
      </c>
      <c r="F77" s="100">
        <f t="shared" si="0"/>
        <v>1396.8325791855204</v>
      </c>
    </row>
    <row r="78" spans="1:6" s="95" customFormat="1" ht="11.25">
      <c r="A78" s="96" t="s">
        <v>811</v>
      </c>
      <c r="B78" s="97" t="s">
        <v>812</v>
      </c>
      <c r="C78" s="98">
        <v>67</v>
      </c>
      <c r="D78" s="101">
        <v>10166</v>
      </c>
      <c r="E78" s="101">
        <v>142002</v>
      </c>
      <c r="F78" s="100">
        <f aca="true" t="shared" si="1" ref="F78:F141">IF(D78&lt;&gt;0,IF(E78/D78&gt;=100,"&gt;&gt;100",E78/D78*100),"-")</f>
        <v>1396.8325791855204</v>
      </c>
    </row>
    <row r="79" spans="1:6" s="95" customFormat="1" ht="11.25">
      <c r="A79" s="96" t="s">
        <v>813</v>
      </c>
      <c r="B79" s="97" t="s">
        <v>814</v>
      </c>
      <c r="C79" s="98">
        <v>68</v>
      </c>
      <c r="D79" s="101"/>
      <c r="E79" s="101"/>
      <c r="F79" s="100" t="str">
        <f t="shared" si="1"/>
        <v>-</v>
      </c>
    </row>
    <row r="80" spans="1:6" s="95" customFormat="1" ht="11.25">
      <c r="A80" s="96" t="s">
        <v>815</v>
      </c>
      <c r="B80" s="97" t="s">
        <v>816</v>
      </c>
      <c r="C80" s="98">
        <v>69</v>
      </c>
      <c r="D80" s="99">
        <f>SUM(D81:D84)</f>
        <v>0</v>
      </c>
      <c r="E80" s="99">
        <f>SUM(E81:E84)</f>
        <v>22567</v>
      </c>
      <c r="F80" s="100" t="str">
        <f t="shared" si="1"/>
        <v>-</v>
      </c>
    </row>
    <row r="81" spans="1:6" s="95" customFormat="1" ht="11.25">
      <c r="A81" s="96">
        <v>6391</v>
      </c>
      <c r="B81" s="97" t="s">
        <v>817</v>
      </c>
      <c r="C81" s="98">
        <v>70</v>
      </c>
      <c r="D81" s="101"/>
      <c r="E81" s="101"/>
      <c r="F81" s="100" t="str">
        <f t="shared" si="1"/>
        <v>-</v>
      </c>
    </row>
    <row r="82" spans="1:6" s="95" customFormat="1" ht="11.25">
      <c r="A82" s="96">
        <v>6392</v>
      </c>
      <c r="B82" s="97" t="s">
        <v>818</v>
      </c>
      <c r="C82" s="98">
        <v>71</v>
      </c>
      <c r="D82" s="101"/>
      <c r="E82" s="101"/>
      <c r="F82" s="100" t="str">
        <f t="shared" si="1"/>
        <v>-</v>
      </c>
    </row>
    <row r="83" spans="1:6" s="95" customFormat="1" ht="22.5">
      <c r="A83" s="96">
        <v>6393</v>
      </c>
      <c r="B83" s="97" t="s">
        <v>819</v>
      </c>
      <c r="C83" s="98">
        <v>72</v>
      </c>
      <c r="D83" s="101"/>
      <c r="E83" s="101">
        <v>22567</v>
      </c>
      <c r="F83" s="100" t="str">
        <f t="shared" si="1"/>
        <v>-</v>
      </c>
    </row>
    <row r="84" spans="1:6" s="95" customFormat="1" ht="22.5">
      <c r="A84" s="96">
        <v>6394</v>
      </c>
      <c r="B84" s="97" t="s">
        <v>820</v>
      </c>
      <c r="C84" s="98">
        <v>73</v>
      </c>
      <c r="D84" s="101"/>
      <c r="E84" s="101"/>
      <c r="F84" s="100" t="str">
        <f t="shared" si="1"/>
        <v>-</v>
      </c>
    </row>
    <row r="85" spans="1:6" s="95" customFormat="1" ht="11.25">
      <c r="A85" s="96">
        <v>64</v>
      </c>
      <c r="B85" s="97" t="s">
        <v>821</v>
      </c>
      <c r="C85" s="98">
        <v>74</v>
      </c>
      <c r="D85" s="99">
        <f>D86+D94+D101+D109</f>
        <v>0</v>
      </c>
      <c r="E85" s="99">
        <f>E86+E94+E101+E109</f>
        <v>0</v>
      </c>
      <c r="F85" s="100" t="str">
        <f t="shared" si="1"/>
        <v>-</v>
      </c>
    </row>
    <row r="86" spans="1:6" s="95" customFormat="1" ht="11.25">
      <c r="A86" s="96">
        <v>641</v>
      </c>
      <c r="B86" s="97" t="s">
        <v>822</v>
      </c>
      <c r="C86" s="98">
        <v>75</v>
      </c>
      <c r="D86" s="99">
        <f>SUM(D87:D93)</f>
        <v>0</v>
      </c>
      <c r="E86" s="99">
        <f>SUM(E87:E93)</f>
        <v>0</v>
      </c>
      <c r="F86" s="100" t="str">
        <f t="shared" si="1"/>
        <v>-</v>
      </c>
    </row>
    <row r="87" spans="1:6" s="95" customFormat="1" ht="11.25">
      <c r="A87" s="96">
        <v>6412</v>
      </c>
      <c r="B87" s="97" t="s">
        <v>823</v>
      </c>
      <c r="C87" s="98">
        <v>76</v>
      </c>
      <c r="D87" s="101"/>
      <c r="E87" s="101"/>
      <c r="F87" s="100" t="str">
        <f t="shared" si="1"/>
        <v>-</v>
      </c>
    </row>
    <row r="88" spans="1:6" s="95" customFormat="1" ht="11.25">
      <c r="A88" s="96">
        <v>6413</v>
      </c>
      <c r="B88" s="97" t="s">
        <v>824</v>
      </c>
      <c r="C88" s="98">
        <v>77</v>
      </c>
      <c r="D88" s="101"/>
      <c r="E88" s="101"/>
      <c r="F88" s="100" t="str">
        <f t="shared" si="1"/>
        <v>-</v>
      </c>
    </row>
    <row r="89" spans="1:6" s="95" customFormat="1" ht="11.25">
      <c r="A89" s="96">
        <v>6414</v>
      </c>
      <c r="B89" s="97" t="s">
        <v>825</v>
      </c>
      <c r="C89" s="98">
        <v>78</v>
      </c>
      <c r="D89" s="101"/>
      <c r="E89" s="101"/>
      <c r="F89" s="100" t="str">
        <f t="shared" si="1"/>
        <v>-</v>
      </c>
    </row>
    <row r="90" spans="1:6" s="95" customFormat="1" ht="11.25">
      <c r="A90" s="96">
        <v>6415</v>
      </c>
      <c r="B90" s="97" t="s">
        <v>826</v>
      </c>
      <c r="C90" s="98">
        <v>79</v>
      </c>
      <c r="D90" s="101"/>
      <c r="E90" s="101"/>
      <c r="F90" s="100" t="str">
        <f t="shared" si="1"/>
        <v>-</v>
      </c>
    </row>
    <row r="91" spans="1:6" s="95" customFormat="1" ht="11.25">
      <c r="A91" s="96">
        <v>6416</v>
      </c>
      <c r="B91" s="97" t="s">
        <v>827</v>
      </c>
      <c r="C91" s="98">
        <v>80</v>
      </c>
      <c r="D91" s="101"/>
      <c r="E91" s="101"/>
      <c r="F91" s="100" t="str">
        <f t="shared" si="1"/>
        <v>-</v>
      </c>
    </row>
    <row r="92" spans="1:6" s="95" customFormat="1" ht="22.5">
      <c r="A92" s="96">
        <v>6417</v>
      </c>
      <c r="B92" s="97" t="s">
        <v>828</v>
      </c>
      <c r="C92" s="98">
        <v>81</v>
      </c>
      <c r="D92" s="101"/>
      <c r="E92" s="101"/>
      <c r="F92" s="100" t="str">
        <f t="shared" si="1"/>
        <v>-</v>
      </c>
    </row>
    <row r="93" spans="1:6" s="95" customFormat="1" ht="11.25">
      <c r="A93" s="96">
        <v>6419</v>
      </c>
      <c r="B93" s="97" t="s">
        <v>829</v>
      </c>
      <c r="C93" s="98">
        <v>82</v>
      </c>
      <c r="D93" s="101"/>
      <c r="E93" s="101"/>
      <c r="F93" s="100" t="str">
        <f t="shared" si="1"/>
        <v>-</v>
      </c>
    </row>
    <row r="94" spans="1:6" s="95" customFormat="1" ht="11.25">
      <c r="A94" s="96">
        <v>642</v>
      </c>
      <c r="B94" s="97" t="s">
        <v>830</v>
      </c>
      <c r="C94" s="98">
        <v>83</v>
      </c>
      <c r="D94" s="99">
        <f>SUM(D95:D100)</f>
        <v>0</v>
      </c>
      <c r="E94" s="99">
        <f>SUM(E95:E100)</f>
        <v>0</v>
      </c>
      <c r="F94" s="100" t="str">
        <f t="shared" si="1"/>
        <v>-</v>
      </c>
    </row>
    <row r="95" spans="1:6" s="95" customFormat="1" ht="11.25">
      <c r="A95" s="96">
        <v>6421</v>
      </c>
      <c r="B95" s="97" t="s">
        <v>831</v>
      </c>
      <c r="C95" s="98">
        <v>84</v>
      </c>
      <c r="D95" s="101"/>
      <c r="E95" s="101"/>
      <c r="F95" s="100" t="str">
        <f t="shared" si="1"/>
        <v>-</v>
      </c>
    </row>
    <row r="96" spans="1:6" s="95" customFormat="1" ht="11.25">
      <c r="A96" s="96">
        <v>6422</v>
      </c>
      <c r="B96" s="97" t="s">
        <v>832</v>
      </c>
      <c r="C96" s="98">
        <v>85</v>
      </c>
      <c r="D96" s="101"/>
      <c r="E96" s="101"/>
      <c r="F96" s="100" t="str">
        <f t="shared" si="1"/>
        <v>-</v>
      </c>
    </row>
    <row r="97" spans="1:6" s="95" customFormat="1" ht="11.25">
      <c r="A97" s="96">
        <v>6423</v>
      </c>
      <c r="B97" s="97" t="s">
        <v>833</v>
      </c>
      <c r="C97" s="98">
        <v>86</v>
      </c>
      <c r="D97" s="101"/>
      <c r="E97" s="101"/>
      <c r="F97" s="100" t="str">
        <f t="shared" si="1"/>
        <v>-</v>
      </c>
    </row>
    <row r="98" spans="1:6" s="95" customFormat="1" ht="11.25">
      <c r="A98" s="96">
        <v>6424</v>
      </c>
      <c r="B98" s="97" t="s">
        <v>834</v>
      </c>
      <c r="C98" s="98">
        <v>87</v>
      </c>
      <c r="D98" s="101"/>
      <c r="E98" s="101"/>
      <c r="F98" s="100" t="str">
        <f t="shared" si="1"/>
        <v>-</v>
      </c>
    </row>
    <row r="99" spans="1:6" s="95" customFormat="1" ht="11.25">
      <c r="A99" s="96" t="s">
        <v>835</v>
      </c>
      <c r="B99" s="97" t="s">
        <v>836</v>
      </c>
      <c r="C99" s="98">
        <v>88</v>
      </c>
      <c r="D99" s="101"/>
      <c r="E99" s="101"/>
      <c r="F99" s="100" t="str">
        <f t="shared" si="1"/>
        <v>-</v>
      </c>
    </row>
    <row r="100" spans="1:6" s="95" customFormat="1" ht="11.25">
      <c r="A100" s="96">
        <v>6429</v>
      </c>
      <c r="B100" s="97" t="s">
        <v>837</v>
      </c>
      <c r="C100" s="98">
        <v>89</v>
      </c>
      <c r="D100" s="101"/>
      <c r="E100" s="101"/>
      <c r="F100" s="100" t="str">
        <f t="shared" si="1"/>
        <v>-</v>
      </c>
    </row>
    <row r="101" spans="1:6" s="95" customFormat="1" ht="11.25">
      <c r="A101" s="96">
        <v>643</v>
      </c>
      <c r="B101" s="97" t="s">
        <v>838</v>
      </c>
      <c r="C101" s="98">
        <v>90</v>
      </c>
      <c r="D101" s="99">
        <f>SUM(D102:D108)</f>
        <v>0</v>
      </c>
      <c r="E101" s="99">
        <f>SUM(E102:E108)</f>
        <v>0</v>
      </c>
      <c r="F101" s="100" t="str">
        <f t="shared" si="1"/>
        <v>-</v>
      </c>
    </row>
    <row r="102" spans="1:6" s="95" customFormat="1" ht="22.5">
      <c r="A102" s="96">
        <v>6431</v>
      </c>
      <c r="B102" s="97" t="s">
        <v>839</v>
      </c>
      <c r="C102" s="98">
        <v>91</v>
      </c>
      <c r="D102" s="101"/>
      <c r="E102" s="101"/>
      <c r="F102" s="100" t="str">
        <f t="shared" si="1"/>
        <v>-</v>
      </c>
    </row>
    <row r="103" spans="1:6" s="95" customFormat="1" ht="11.25">
      <c r="A103" s="96">
        <v>6432</v>
      </c>
      <c r="B103" s="103" t="s">
        <v>840</v>
      </c>
      <c r="C103" s="98">
        <v>92</v>
      </c>
      <c r="D103" s="101"/>
      <c r="E103" s="101"/>
      <c r="F103" s="100" t="str">
        <f t="shared" si="1"/>
        <v>-</v>
      </c>
    </row>
    <row r="104" spans="1:6" s="95" customFormat="1" ht="22.5">
      <c r="A104" s="96">
        <v>6433</v>
      </c>
      <c r="B104" s="103" t="s">
        <v>841</v>
      </c>
      <c r="C104" s="98">
        <v>93</v>
      </c>
      <c r="D104" s="101"/>
      <c r="E104" s="101"/>
      <c r="F104" s="100" t="str">
        <f t="shared" si="1"/>
        <v>-</v>
      </c>
    </row>
    <row r="105" spans="1:6" s="95" customFormat="1" ht="11.25">
      <c r="A105" s="96">
        <v>6434</v>
      </c>
      <c r="B105" s="97" t="s">
        <v>842</v>
      </c>
      <c r="C105" s="98">
        <v>94</v>
      </c>
      <c r="D105" s="101"/>
      <c r="E105" s="101"/>
      <c r="F105" s="100" t="str">
        <f t="shared" si="1"/>
        <v>-</v>
      </c>
    </row>
    <row r="106" spans="1:6" s="95" customFormat="1" ht="22.5">
      <c r="A106" s="96">
        <v>6435</v>
      </c>
      <c r="B106" s="103" t="s">
        <v>843</v>
      </c>
      <c r="C106" s="98">
        <v>95</v>
      </c>
      <c r="D106" s="101"/>
      <c r="E106" s="101"/>
      <c r="F106" s="100" t="str">
        <f t="shared" si="1"/>
        <v>-</v>
      </c>
    </row>
    <row r="107" spans="1:6" s="95" customFormat="1" ht="11.25">
      <c r="A107" s="96">
        <v>6436</v>
      </c>
      <c r="B107" s="103" t="s">
        <v>844</v>
      </c>
      <c r="C107" s="98">
        <v>96</v>
      </c>
      <c r="D107" s="101"/>
      <c r="E107" s="101"/>
      <c r="F107" s="100" t="str">
        <f t="shared" si="1"/>
        <v>-</v>
      </c>
    </row>
    <row r="108" spans="1:6" s="95" customFormat="1" ht="11.25">
      <c r="A108" s="96">
        <v>6437</v>
      </c>
      <c r="B108" s="97" t="s">
        <v>845</v>
      </c>
      <c r="C108" s="98">
        <v>97</v>
      </c>
      <c r="D108" s="101"/>
      <c r="E108" s="101"/>
      <c r="F108" s="100" t="str">
        <f t="shared" si="1"/>
        <v>-</v>
      </c>
    </row>
    <row r="109" spans="1:6" s="95" customFormat="1" ht="11.25">
      <c r="A109" s="96" t="s">
        <v>846</v>
      </c>
      <c r="B109" s="97" t="s">
        <v>847</v>
      </c>
      <c r="C109" s="98">
        <v>98</v>
      </c>
      <c r="D109" s="99">
        <f>SUM(D110:D115)</f>
        <v>0</v>
      </c>
      <c r="E109" s="99">
        <f>SUM(E110:E115)</f>
        <v>0</v>
      </c>
      <c r="F109" s="100" t="str">
        <f t="shared" si="1"/>
        <v>-</v>
      </c>
    </row>
    <row r="110" spans="1:6" s="95" customFormat="1" ht="22.5">
      <c r="A110" s="96" t="s">
        <v>848</v>
      </c>
      <c r="B110" s="97" t="s">
        <v>849</v>
      </c>
      <c r="C110" s="98">
        <v>99</v>
      </c>
      <c r="D110" s="101"/>
      <c r="E110" s="101"/>
      <c r="F110" s="100" t="str">
        <f t="shared" si="1"/>
        <v>-</v>
      </c>
    </row>
    <row r="111" spans="1:6" s="95" customFormat="1" ht="22.5">
      <c r="A111" s="96" t="s">
        <v>850</v>
      </c>
      <c r="B111" s="97" t="s">
        <v>851</v>
      </c>
      <c r="C111" s="98">
        <v>100</v>
      </c>
      <c r="D111" s="101"/>
      <c r="E111" s="101"/>
      <c r="F111" s="100" t="str">
        <f t="shared" si="1"/>
        <v>-</v>
      </c>
    </row>
    <row r="112" spans="1:6" s="95" customFormat="1" ht="22.5">
      <c r="A112" s="96" t="s">
        <v>852</v>
      </c>
      <c r="B112" s="97" t="s">
        <v>853</v>
      </c>
      <c r="C112" s="98">
        <v>101</v>
      </c>
      <c r="D112" s="101"/>
      <c r="E112" s="101"/>
      <c r="F112" s="100" t="str">
        <f t="shared" si="1"/>
        <v>-</v>
      </c>
    </row>
    <row r="113" spans="1:6" s="95" customFormat="1" ht="22.5">
      <c r="A113" s="96" t="s">
        <v>854</v>
      </c>
      <c r="B113" s="97" t="s">
        <v>855</v>
      </c>
      <c r="C113" s="98">
        <v>102</v>
      </c>
      <c r="D113" s="101"/>
      <c r="E113" s="101"/>
      <c r="F113" s="100" t="str">
        <f t="shared" si="1"/>
        <v>-</v>
      </c>
    </row>
    <row r="114" spans="1:6" s="95" customFormat="1" ht="22.5">
      <c r="A114" s="96" t="s">
        <v>856</v>
      </c>
      <c r="B114" s="97" t="s">
        <v>857</v>
      </c>
      <c r="C114" s="98">
        <v>103</v>
      </c>
      <c r="D114" s="101"/>
      <c r="E114" s="101"/>
      <c r="F114" s="100" t="str">
        <f t="shared" si="1"/>
        <v>-</v>
      </c>
    </row>
    <row r="115" spans="1:6" s="95" customFormat="1" ht="11.25">
      <c r="A115" s="96" t="s">
        <v>858</v>
      </c>
      <c r="B115" s="102" t="s">
        <v>859</v>
      </c>
      <c r="C115" s="98">
        <v>104</v>
      </c>
      <c r="D115" s="101"/>
      <c r="E115" s="101"/>
      <c r="F115" s="100" t="str">
        <f t="shared" si="1"/>
        <v>-</v>
      </c>
    </row>
    <row r="116" spans="1:6" s="95" customFormat="1" ht="22.5">
      <c r="A116" s="96">
        <v>65</v>
      </c>
      <c r="B116" s="97" t="s">
        <v>860</v>
      </c>
      <c r="C116" s="98">
        <v>105</v>
      </c>
      <c r="D116" s="99">
        <f>D117+D122+D130</f>
        <v>202228</v>
      </c>
      <c r="E116" s="99">
        <f>E117+E122+E130</f>
        <v>136941</v>
      </c>
      <c r="F116" s="100">
        <f t="shared" si="1"/>
        <v>67.7161421761576</v>
      </c>
    </row>
    <row r="117" spans="1:6" s="95" customFormat="1" ht="11.25">
      <c r="A117" s="96">
        <v>651</v>
      </c>
      <c r="B117" s="97" t="s">
        <v>861</v>
      </c>
      <c r="C117" s="98">
        <v>106</v>
      </c>
      <c r="D117" s="99">
        <f>SUM(D118:D121)</f>
        <v>0</v>
      </c>
      <c r="E117" s="99">
        <f>SUM(E118:E121)</f>
        <v>0</v>
      </c>
      <c r="F117" s="100" t="str">
        <f t="shared" si="1"/>
        <v>-</v>
      </c>
    </row>
    <row r="118" spans="1:6" s="95" customFormat="1" ht="11.25">
      <c r="A118" s="96">
        <v>6511</v>
      </c>
      <c r="B118" s="97" t="s">
        <v>862</v>
      </c>
      <c r="C118" s="98">
        <v>107</v>
      </c>
      <c r="D118" s="101"/>
      <c r="E118" s="101"/>
      <c r="F118" s="100" t="str">
        <f t="shared" si="1"/>
        <v>-</v>
      </c>
    </row>
    <row r="119" spans="1:6" s="95" customFormat="1" ht="11.25">
      <c r="A119" s="96">
        <v>6512</v>
      </c>
      <c r="B119" s="97" t="s">
        <v>863</v>
      </c>
      <c r="C119" s="98">
        <v>108</v>
      </c>
      <c r="D119" s="101"/>
      <c r="E119" s="101"/>
      <c r="F119" s="100" t="str">
        <f t="shared" si="1"/>
        <v>-</v>
      </c>
    </row>
    <row r="120" spans="1:6" s="95" customFormat="1" ht="11.25">
      <c r="A120" s="96">
        <v>6513</v>
      </c>
      <c r="B120" s="97" t="s">
        <v>864</v>
      </c>
      <c r="C120" s="98">
        <v>109</v>
      </c>
      <c r="D120" s="101"/>
      <c r="E120" s="101"/>
      <c r="F120" s="100" t="str">
        <f t="shared" si="1"/>
        <v>-</v>
      </c>
    </row>
    <row r="121" spans="1:6" s="95" customFormat="1" ht="11.25">
      <c r="A121" s="96">
        <v>6514</v>
      </c>
      <c r="B121" s="97" t="s">
        <v>865</v>
      </c>
      <c r="C121" s="98">
        <v>110</v>
      </c>
      <c r="D121" s="101"/>
      <c r="E121" s="101"/>
      <c r="F121" s="100" t="str">
        <f t="shared" si="1"/>
        <v>-</v>
      </c>
    </row>
    <row r="122" spans="1:6" s="95" customFormat="1" ht="11.25">
      <c r="A122" s="96">
        <v>652</v>
      </c>
      <c r="B122" s="97" t="s">
        <v>866</v>
      </c>
      <c r="C122" s="98">
        <v>111</v>
      </c>
      <c r="D122" s="99">
        <f>SUM(D123:D129)</f>
        <v>202228</v>
      </c>
      <c r="E122" s="99">
        <f>SUM(E123:E129)</f>
        <v>136941</v>
      </c>
      <c r="F122" s="100">
        <f t="shared" si="1"/>
        <v>67.7161421761576</v>
      </c>
    </row>
    <row r="123" spans="1:6" s="95" customFormat="1" ht="11.25">
      <c r="A123" s="96">
        <v>6521</v>
      </c>
      <c r="B123" s="97" t="s">
        <v>867</v>
      </c>
      <c r="C123" s="98">
        <v>112</v>
      </c>
      <c r="D123" s="101"/>
      <c r="E123" s="101"/>
      <c r="F123" s="100" t="str">
        <f t="shared" si="1"/>
        <v>-</v>
      </c>
    </row>
    <row r="124" spans="1:6" s="95" customFormat="1" ht="11.25">
      <c r="A124" s="96">
        <v>6522</v>
      </c>
      <c r="B124" s="97" t="s">
        <v>868</v>
      </c>
      <c r="C124" s="98">
        <v>113</v>
      </c>
      <c r="D124" s="101"/>
      <c r="E124" s="101"/>
      <c r="F124" s="100" t="str">
        <f t="shared" si="1"/>
        <v>-</v>
      </c>
    </row>
    <row r="125" spans="1:6" s="95" customFormat="1" ht="11.25">
      <c r="A125" s="96">
        <v>6524</v>
      </c>
      <c r="B125" s="97" t="s">
        <v>869</v>
      </c>
      <c r="C125" s="98">
        <v>114</v>
      </c>
      <c r="D125" s="101"/>
      <c r="E125" s="101"/>
      <c r="F125" s="100" t="str">
        <f t="shared" si="1"/>
        <v>-</v>
      </c>
    </row>
    <row r="126" spans="1:6" s="95" customFormat="1" ht="11.25">
      <c r="A126" s="96">
        <v>6525</v>
      </c>
      <c r="B126" s="97" t="s">
        <v>870</v>
      </c>
      <c r="C126" s="98">
        <v>115</v>
      </c>
      <c r="D126" s="101"/>
      <c r="E126" s="101"/>
      <c r="F126" s="100" t="str">
        <f t="shared" si="1"/>
        <v>-</v>
      </c>
    </row>
    <row r="127" spans="1:6" s="95" customFormat="1" ht="11.25">
      <c r="A127" s="96">
        <v>6526</v>
      </c>
      <c r="B127" s="97" t="s">
        <v>871</v>
      </c>
      <c r="C127" s="98">
        <v>116</v>
      </c>
      <c r="D127" s="101">
        <v>202228</v>
      </c>
      <c r="E127" s="101">
        <v>136941</v>
      </c>
      <c r="F127" s="100">
        <f t="shared" si="1"/>
        <v>67.7161421761576</v>
      </c>
    </row>
    <row r="128" spans="1:6" s="95" customFormat="1" ht="11.25">
      <c r="A128" s="96">
        <v>6527</v>
      </c>
      <c r="B128" s="97" t="s">
        <v>872</v>
      </c>
      <c r="C128" s="98">
        <v>117</v>
      </c>
      <c r="D128" s="101"/>
      <c r="E128" s="101"/>
      <c r="F128" s="100" t="str">
        <f t="shared" si="1"/>
        <v>-</v>
      </c>
    </row>
    <row r="129" spans="1:6" s="95" customFormat="1" ht="11.25">
      <c r="A129" s="96" t="s">
        <v>873</v>
      </c>
      <c r="B129" s="102" t="s">
        <v>874</v>
      </c>
      <c r="C129" s="98">
        <v>118</v>
      </c>
      <c r="D129" s="101"/>
      <c r="E129" s="101"/>
      <c r="F129" s="100" t="str">
        <f t="shared" si="1"/>
        <v>-</v>
      </c>
    </row>
    <row r="130" spans="1:6" s="95" customFormat="1" ht="11.25">
      <c r="A130" s="96">
        <v>653</v>
      </c>
      <c r="B130" s="97" t="s">
        <v>875</v>
      </c>
      <c r="C130" s="98">
        <v>119</v>
      </c>
      <c r="D130" s="99">
        <f>SUM(D131:D133)</f>
        <v>0</v>
      </c>
      <c r="E130" s="99">
        <f>SUM(E131:E133)</f>
        <v>0</v>
      </c>
      <c r="F130" s="100" t="str">
        <f t="shared" si="1"/>
        <v>-</v>
      </c>
    </row>
    <row r="131" spans="1:6" s="95" customFormat="1" ht="11.25">
      <c r="A131" s="96">
        <v>6531</v>
      </c>
      <c r="B131" s="97" t="s">
        <v>876</v>
      </c>
      <c r="C131" s="98">
        <v>120</v>
      </c>
      <c r="D131" s="101"/>
      <c r="E131" s="101"/>
      <c r="F131" s="100" t="str">
        <f t="shared" si="1"/>
        <v>-</v>
      </c>
    </row>
    <row r="132" spans="1:6" s="95" customFormat="1" ht="11.25">
      <c r="A132" s="96">
        <v>6532</v>
      </c>
      <c r="B132" s="97" t="s">
        <v>877</v>
      </c>
      <c r="C132" s="98">
        <v>121</v>
      </c>
      <c r="D132" s="101"/>
      <c r="E132" s="101"/>
      <c r="F132" s="100" t="str">
        <f t="shared" si="1"/>
        <v>-</v>
      </c>
    </row>
    <row r="133" spans="1:6" s="95" customFormat="1" ht="11.25">
      <c r="A133" s="96">
        <v>6533</v>
      </c>
      <c r="B133" s="97" t="s">
        <v>878</v>
      </c>
      <c r="C133" s="98">
        <v>122</v>
      </c>
      <c r="D133" s="101"/>
      <c r="E133" s="101"/>
      <c r="F133" s="100" t="str">
        <f t="shared" si="1"/>
        <v>-</v>
      </c>
    </row>
    <row r="134" spans="1:6" s="95" customFormat="1" ht="11.25">
      <c r="A134" s="96">
        <v>66</v>
      </c>
      <c r="B134" s="102" t="s">
        <v>879</v>
      </c>
      <c r="C134" s="98">
        <v>123</v>
      </c>
      <c r="D134" s="99">
        <f>D135+D138</f>
        <v>59017</v>
      </c>
      <c r="E134" s="99">
        <f>E135+E138</f>
        <v>11284</v>
      </c>
      <c r="F134" s="100">
        <f t="shared" si="1"/>
        <v>19.119914600877713</v>
      </c>
    </row>
    <row r="135" spans="1:6" s="95" customFormat="1" ht="11.25">
      <c r="A135" s="96">
        <v>661</v>
      </c>
      <c r="B135" s="97" t="s">
        <v>880</v>
      </c>
      <c r="C135" s="98">
        <v>124</v>
      </c>
      <c r="D135" s="99">
        <f>SUM(D136:D137)</f>
        <v>0</v>
      </c>
      <c r="E135" s="99">
        <f>SUM(E136:E137)</f>
        <v>1184</v>
      </c>
      <c r="F135" s="100" t="str">
        <f t="shared" si="1"/>
        <v>-</v>
      </c>
    </row>
    <row r="136" spans="1:6" s="95" customFormat="1" ht="11.25">
      <c r="A136" s="96">
        <v>6614</v>
      </c>
      <c r="B136" s="97" t="s">
        <v>881</v>
      </c>
      <c r="C136" s="98">
        <v>125</v>
      </c>
      <c r="D136" s="101"/>
      <c r="E136" s="101">
        <v>1184</v>
      </c>
      <c r="F136" s="100" t="str">
        <f t="shared" si="1"/>
        <v>-</v>
      </c>
    </row>
    <row r="137" spans="1:6" s="95" customFormat="1" ht="11.25">
      <c r="A137" s="96">
        <v>6615</v>
      </c>
      <c r="B137" s="97" t="s">
        <v>882</v>
      </c>
      <c r="C137" s="98">
        <v>126</v>
      </c>
      <c r="D137" s="101"/>
      <c r="E137" s="101"/>
      <c r="F137" s="100" t="str">
        <f t="shared" si="1"/>
        <v>-</v>
      </c>
    </row>
    <row r="138" spans="1:6" s="95" customFormat="1" ht="11.25">
      <c r="A138" s="96">
        <v>663</v>
      </c>
      <c r="B138" s="102" t="s">
        <v>883</v>
      </c>
      <c r="C138" s="98">
        <v>127</v>
      </c>
      <c r="D138" s="99">
        <f>SUM(D139:D140)</f>
        <v>59017</v>
      </c>
      <c r="E138" s="99">
        <f>SUM(E139:E140)</f>
        <v>10100</v>
      </c>
      <c r="F138" s="100">
        <f t="shared" si="1"/>
        <v>17.113712997949744</v>
      </c>
    </row>
    <row r="139" spans="1:6" s="95" customFormat="1" ht="11.25">
      <c r="A139" s="96">
        <v>6631</v>
      </c>
      <c r="B139" s="97" t="s">
        <v>884</v>
      </c>
      <c r="C139" s="98">
        <v>128</v>
      </c>
      <c r="D139" s="101">
        <v>59017</v>
      </c>
      <c r="E139" s="101">
        <v>10100</v>
      </c>
      <c r="F139" s="100">
        <f t="shared" si="1"/>
        <v>17.113712997949744</v>
      </c>
    </row>
    <row r="140" spans="1:6" s="95" customFormat="1" ht="11.25">
      <c r="A140" s="96">
        <v>6632</v>
      </c>
      <c r="B140" s="102" t="s">
        <v>885</v>
      </c>
      <c r="C140" s="98">
        <v>129</v>
      </c>
      <c r="D140" s="101"/>
      <c r="E140" s="101"/>
      <c r="F140" s="100" t="str">
        <f t="shared" si="1"/>
        <v>-</v>
      </c>
    </row>
    <row r="141" spans="1:6" s="95" customFormat="1" ht="11.25">
      <c r="A141" s="96">
        <v>67</v>
      </c>
      <c r="B141" s="102" t="s">
        <v>886</v>
      </c>
      <c r="C141" s="98">
        <v>130</v>
      </c>
      <c r="D141" s="99">
        <f>D142+D146</f>
        <v>464841</v>
      </c>
      <c r="E141" s="99">
        <f>E142+E146</f>
        <v>524577</v>
      </c>
      <c r="F141" s="100">
        <f t="shared" si="1"/>
        <v>112.85084577307079</v>
      </c>
    </row>
    <row r="142" spans="1:6" s="95" customFormat="1" ht="22.5">
      <c r="A142" s="96">
        <v>671</v>
      </c>
      <c r="B142" s="103" t="s">
        <v>887</v>
      </c>
      <c r="C142" s="98">
        <v>131</v>
      </c>
      <c r="D142" s="99">
        <f>SUM(D143:D145)</f>
        <v>464841</v>
      </c>
      <c r="E142" s="99">
        <f>SUM(E143:E145)</f>
        <v>524577</v>
      </c>
      <c r="F142" s="100">
        <f aca="true" t="shared" si="2" ref="F142:F205">IF(D142&lt;&gt;0,IF(E142/D142&gt;=100,"&gt;&gt;100",E142/D142*100),"-")</f>
        <v>112.85084577307079</v>
      </c>
    </row>
    <row r="143" spans="1:6" s="95" customFormat="1" ht="11.25">
      <c r="A143" s="96">
        <v>6711</v>
      </c>
      <c r="B143" s="97" t="s">
        <v>888</v>
      </c>
      <c r="C143" s="98">
        <v>132</v>
      </c>
      <c r="D143" s="101">
        <v>464841</v>
      </c>
      <c r="E143" s="101">
        <v>524577</v>
      </c>
      <c r="F143" s="100">
        <f t="shared" si="2"/>
        <v>112.85084577307079</v>
      </c>
    </row>
    <row r="144" spans="1:6" s="95" customFormat="1" ht="11.25">
      <c r="A144" s="96">
        <v>6712</v>
      </c>
      <c r="B144" s="102" t="s">
        <v>889</v>
      </c>
      <c r="C144" s="98">
        <v>133</v>
      </c>
      <c r="D144" s="101"/>
      <c r="E144" s="101"/>
      <c r="F144" s="100" t="str">
        <f t="shared" si="2"/>
        <v>-</v>
      </c>
    </row>
    <row r="145" spans="1:6" s="95" customFormat="1" ht="22.5">
      <c r="A145" s="96" t="s">
        <v>890</v>
      </c>
      <c r="B145" s="97" t="s">
        <v>891</v>
      </c>
      <c r="C145" s="98">
        <v>134</v>
      </c>
      <c r="D145" s="101"/>
      <c r="E145" s="101"/>
      <c r="F145" s="100" t="str">
        <f t="shared" si="2"/>
        <v>-</v>
      </c>
    </row>
    <row r="146" spans="1:6" s="95" customFormat="1" ht="11.25">
      <c r="A146" s="96" t="s">
        <v>892</v>
      </c>
      <c r="B146" s="97" t="s">
        <v>893</v>
      </c>
      <c r="C146" s="98">
        <v>135</v>
      </c>
      <c r="D146" s="101"/>
      <c r="E146" s="101"/>
      <c r="F146" s="100" t="str">
        <f t="shared" si="2"/>
        <v>-</v>
      </c>
    </row>
    <row r="147" spans="1:6" s="95" customFormat="1" ht="11.25">
      <c r="A147" s="96">
        <v>68</v>
      </c>
      <c r="B147" s="97" t="s">
        <v>894</v>
      </c>
      <c r="C147" s="98">
        <v>136</v>
      </c>
      <c r="D147" s="99">
        <f>D148+D158</f>
        <v>0</v>
      </c>
      <c r="E147" s="99">
        <f>E148+E158</f>
        <v>0</v>
      </c>
      <c r="F147" s="100" t="str">
        <f t="shared" si="2"/>
        <v>-</v>
      </c>
    </row>
    <row r="148" spans="1:6" s="95" customFormat="1" ht="11.25">
      <c r="A148" s="96">
        <v>681</v>
      </c>
      <c r="B148" s="97" t="s">
        <v>895</v>
      </c>
      <c r="C148" s="98">
        <v>137</v>
      </c>
      <c r="D148" s="99">
        <f>SUM(D149:D157)</f>
        <v>0</v>
      </c>
      <c r="E148" s="99">
        <f>SUM(E149:E157)</f>
        <v>0</v>
      </c>
      <c r="F148" s="100" t="str">
        <f t="shared" si="2"/>
        <v>-</v>
      </c>
    </row>
    <row r="149" spans="1:6" s="95" customFormat="1" ht="11.25">
      <c r="A149" s="96">
        <v>6811</v>
      </c>
      <c r="B149" s="97" t="s">
        <v>896</v>
      </c>
      <c r="C149" s="98">
        <v>138</v>
      </c>
      <c r="D149" s="101"/>
      <c r="E149" s="101"/>
      <c r="F149" s="100" t="str">
        <f t="shared" si="2"/>
        <v>-</v>
      </c>
    </row>
    <row r="150" spans="1:6" s="95" customFormat="1" ht="11.25">
      <c r="A150" s="96">
        <v>6812</v>
      </c>
      <c r="B150" s="97" t="s">
        <v>897</v>
      </c>
      <c r="C150" s="98">
        <v>139</v>
      </c>
      <c r="D150" s="101"/>
      <c r="E150" s="101"/>
      <c r="F150" s="100" t="str">
        <f t="shared" si="2"/>
        <v>-</v>
      </c>
    </row>
    <row r="151" spans="1:6" s="95" customFormat="1" ht="11.25">
      <c r="A151" s="96">
        <v>6813</v>
      </c>
      <c r="B151" s="97" t="s">
        <v>898</v>
      </c>
      <c r="C151" s="98">
        <v>140</v>
      </c>
      <c r="D151" s="101"/>
      <c r="E151" s="101"/>
      <c r="F151" s="100" t="str">
        <f t="shared" si="2"/>
        <v>-</v>
      </c>
    </row>
    <row r="152" spans="1:6" s="95" customFormat="1" ht="11.25">
      <c r="A152" s="96">
        <v>6814</v>
      </c>
      <c r="B152" s="97" t="s">
        <v>899</v>
      </c>
      <c r="C152" s="98">
        <v>141</v>
      </c>
      <c r="D152" s="101"/>
      <c r="E152" s="101"/>
      <c r="F152" s="100" t="str">
        <f t="shared" si="2"/>
        <v>-</v>
      </c>
    </row>
    <row r="153" spans="1:6" s="95" customFormat="1" ht="11.25">
      <c r="A153" s="96">
        <v>6815</v>
      </c>
      <c r="B153" s="97" t="s">
        <v>900</v>
      </c>
      <c r="C153" s="98">
        <v>142</v>
      </c>
      <c r="D153" s="101"/>
      <c r="E153" s="101"/>
      <c r="F153" s="100" t="str">
        <f t="shared" si="2"/>
        <v>-</v>
      </c>
    </row>
    <row r="154" spans="1:6" s="95" customFormat="1" ht="11.25">
      <c r="A154" s="96">
        <v>6816</v>
      </c>
      <c r="B154" s="97" t="s">
        <v>901</v>
      </c>
      <c r="C154" s="98">
        <v>143</v>
      </c>
      <c r="D154" s="101"/>
      <c r="E154" s="101"/>
      <c r="F154" s="100" t="str">
        <f t="shared" si="2"/>
        <v>-</v>
      </c>
    </row>
    <row r="155" spans="1:6" s="95" customFormat="1" ht="11.25">
      <c r="A155" s="96">
        <v>6817</v>
      </c>
      <c r="B155" s="97" t="s">
        <v>902</v>
      </c>
      <c r="C155" s="98">
        <v>144</v>
      </c>
      <c r="D155" s="101"/>
      <c r="E155" s="101"/>
      <c r="F155" s="100" t="str">
        <f t="shared" si="2"/>
        <v>-</v>
      </c>
    </row>
    <row r="156" spans="1:6" s="95" customFormat="1" ht="11.25">
      <c r="A156" s="96">
        <v>6818</v>
      </c>
      <c r="B156" s="97" t="s">
        <v>903</v>
      </c>
      <c r="C156" s="98">
        <v>145</v>
      </c>
      <c r="D156" s="101"/>
      <c r="E156" s="101"/>
      <c r="F156" s="100" t="str">
        <f t="shared" si="2"/>
        <v>-</v>
      </c>
    </row>
    <row r="157" spans="1:6" s="95" customFormat="1" ht="11.25">
      <c r="A157" s="96">
        <v>6819</v>
      </c>
      <c r="B157" s="97" t="s">
        <v>904</v>
      </c>
      <c r="C157" s="98">
        <v>146</v>
      </c>
      <c r="D157" s="101"/>
      <c r="E157" s="101"/>
      <c r="F157" s="100" t="str">
        <f t="shared" si="2"/>
        <v>-</v>
      </c>
    </row>
    <row r="158" spans="1:6" s="95" customFormat="1" ht="11.25">
      <c r="A158" s="96">
        <v>683</v>
      </c>
      <c r="B158" s="97" t="s">
        <v>905</v>
      </c>
      <c r="C158" s="98">
        <v>147</v>
      </c>
      <c r="D158" s="101"/>
      <c r="E158" s="101"/>
      <c r="F158" s="100" t="str">
        <f t="shared" si="2"/>
        <v>-</v>
      </c>
    </row>
    <row r="159" spans="1:6" s="95" customFormat="1" ht="11.25">
      <c r="A159" s="96">
        <v>3</v>
      </c>
      <c r="B159" s="97" t="s">
        <v>906</v>
      </c>
      <c r="C159" s="98">
        <v>148</v>
      </c>
      <c r="D159" s="99">
        <f>D160+D171+D204+D223+D232+D257+D268</f>
        <v>5673511</v>
      </c>
      <c r="E159" s="99">
        <f>E160+E171+E204+E223+E232+E257+E268</f>
        <v>5712218</v>
      </c>
      <c r="F159" s="100">
        <f t="shared" si="2"/>
        <v>100.68224067953689</v>
      </c>
    </row>
    <row r="160" spans="1:6" s="95" customFormat="1" ht="11.25">
      <c r="A160" s="96">
        <v>31</v>
      </c>
      <c r="B160" s="97" t="s">
        <v>907</v>
      </c>
      <c r="C160" s="98">
        <v>149</v>
      </c>
      <c r="D160" s="99">
        <f>D161+D166+D167</f>
        <v>4675729</v>
      </c>
      <c r="E160" s="99">
        <f>E161+E166+E167</f>
        <v>4833951</v>
      </c>
      <c r="F160" s="100">
        <f t="shared" si="2"/>
        <v>103.38390013621405</v>
      </c>
    </row>
    <row r="161" spans="1:6" s="95" customFormat="1" ht="11.25">
      <c r="A161" s="96">
        <v>311</v>
      </c>
      <c r="B161" s="97" t="s">
        <v>908</v>
      </c>
      <c r="C161" s="98">
        <v>150</v>
      </c>
      <c r="D161" s="99">
        <f>SUM(D162:D165)</f>
        <v>3851194</v>
      </c>
      <c r="E161" s="99">
        <f>SUM(E162:E165)</f>
        <v>3979069</v>
      </c>
      <c r="F161" s="100">
        <f t="shared" si="2"/>
        <v>103.3203988165748</v>
      </c>
    </row>
    <row r="162" spans="1:6" s="95" customFormat="1" ht="11.25">
      <c r="A162" s="96">
        <v>3111</v>
      </c>
      <c r="B162" s="97" t="s">
        <v>909</v>
      </c>
      <c r="C162" s="98">
        <v>151</v>
      </c>
      <c r="D162" s="101">
        <v>3851194</v>
      </c>
      <c r="E162" s="101">
        <v>3979069</v>
      </c>
      <c r="F162" s="100">
        <f t="shared" si="2"/>
        <v>103.3203988165748</v>
      </c>
    </row>
    <row r="163" spans="1:6" s="95" customFormat="1" ht="11.25">
      <c r="A163" s="96">
        <v>3112</v>
      </c>
      <c r="B163" s="97" t="s">
        <v>910</v>
      </c>
      <c r="C163" s="98">
        <v>152</v>
      </c>
      <c r="D163" s="101"/>
      <c r="E163" s="101"/>
      <c r="F163" s="100" t="str">
        <f t="shared" si="2"/>
        <v>-</v>
      </c>
    </row>
    <row r="164" spans="1:6" s="95" customFormat="1" ht="11.25">
      <c r="A164" s="96">
        <v>3113</v>
      </c>
      <c r="B164" s="97" t="s">
        <v>911</v>
      </c>
      <c r="C164" s="98">
        <v>153</v>
      </c>
      <c r="D164" s="101"/>
      <c r="E164" s="101"/>
      <c r="F164" s="100" t="str">
        <f t="shared" si="2"/>
        <v>-</v>
      </c>
    </row>
    <row r="165" spans="1:6" s="95" customFormat="1" ht="11.25">
      <c r="A165" s="96">
        <v>3114</v>
      </c>
      <c r="B165" s="97" t="s">
        <v>912</v>
      </c>
      <c r="C165" s="98">
        <v>154</v>
      </c>
      <c r="D165" s="101"/>
      <c r="E165" s="101"/>
      <c r="F165" s="100" t="str">
        <f t="shared" si="2"/>
        <v>-</v>
      </c>
    </row>
    <row r="166" spans="1:6" s="95" customFormat="1" ht="11.25">
      <c r="A166" s="96">
        <v>312</v>
      </c>
      <c r="B166" s="97" t="s">
        <v>913</v>
      </c>
      <c r="C166" s="98">
        <v>155</v>
      </c>
      <c r="D166" s="101">
        <v>160580</v>
      </c>
      <c r="E166" s="101">
        <v>168930</v>
      </c>
      <c r="F166" s="100">
        <f t="shared" si="2"/>
        <v>105.19990036119069</v>
      </c>
    </row>
    <row r="167" spans="1:6" s="95" customFormat="1" ht="11.25">
      <c r="A167" s="96">
        <v>313</v>
      </c>
      <c r="B167" s="97" t="s">
        <v>914</v>
      </c>
      <c r="C167" s="98">
        <v>156</v>
      </c>
      <c r="D167" s="99">
        <f>SUM(D168:D170)</f>
        <v>663955</v>
      </c>
      <c r="E167" s="99">
        <f>SUM(E168:E170)</f>
        <v>685952</v>
      </c>
      <c r="F167" s="100">
        <f t="shared" si="2"/>
        <v>103.31302573216558</v>
      </c>
    </row>
    <row r="168" spans="1:6" s="95" customFormat="1" ht="11.25">
      <c r="A168" s="96">
        <v>3131</v>
      </c>
      <c r="B168" s="97" t="s">
        <v>783</v>
      </c>
      <c r="C168" s="98">
        <v>157</v>
      </c>
      <c r="D168" s="101"/>
      <c r="E168" s="101"/>
      <c r="F168" s="100" t="str">
        <f t="shared" si="2"/>
        <v>-</v>
      </c>
    </row>
    <row r="169" spans="1:6" s="95" customFormat="1" ht="11.25">
      <c r="A169" s="96">
        <v>3132</v>
      </c>
      <c r="B169" s="97" t="s">
        <v>915</v>
      </c>
      <c r="C169" s="98">
        <v>158</v>
      </c>
      <c r="D169" s="101">
        <v>598331</v>
      </c>
      <c r="E169" s="101">
        <v>618149</v>
      </c>
      <c r="F169" s="100">
        <f t="shared" si="2"/>
        <v>103.31221347381299</v>
      </c>
    </row>
    <row r="170" spans="1:6" s="95" customFormat="1" ht="11.25">
      <c r="A170" s="96">
        <v>3133</v>
      </c>
      <c r="B170" s="97" t="s">
        <v>916</v>
      </c>
      <c r="C170" s="98">
        <v>159</v>
      </c>
      <c r="D170" s="101">
        <v>65624</v>
      </c>
      <c r="E170" s="101">
        <v>67803</v>
      </c>
      <c r="F170" s="100">
        <f t="shared" si="2"/>
        <v>103.32043154943314</v>
      </c>
    </row>
    <row r="171" spans="1:6" s="95" customFormat="1" ht="11.25">
      <c r="A171" s="96">
        <v>32</v>
      </c>
      <c r="B171" s="97" t="s">
        <v>917</v>
      </c>
      <c r="C171" s="98">
        <v>160</v>
      </c>
      <c r="D171" s="99">
        <f>D172+D177+D185+D195+D196</f>
        <v>995891</v>
      </c>
      <c r="E171" s="99">
        <f>E172+E177+E185+E195+E196</f>
        <v>876826</v>
      </c>
      <c r="F171" s="100">
        <f t="shared" si="2"/>
        <v>88.04437433413898</v>
      </c>
    </row>
    <row r="172" spans="1:6" s="95" customFormat="1" ht="11.25">
      <c r="A172" s="96">
        <v>321</v>
      </c>
      <c r="B172" s="97" t="s">
        <v>918</v>
      </c>
      <c r="C172" s="98">
        <v>161</v>
      </c>
      <c r="D172" s="99">
        <f>SUM(D173:D176)</f>
        <v>279263</v>
      </c>
      <c r="E172" s="99">
        <f>SUM(E173:E176)</f>
        <v>278644</v>
      </c>
      <c r="F172" s="100">
        <f t="shared" si="2"/>
        <v>99.77834514418308</v>
      </c>
    </row>
    <row r="173" spans="1:6" s="95" customFormat="1" ht="11.25">
      <c r="A173" s="96">
        <v>3211</v>
      </c>
      <c r="B173" s="97" t="s">
        <v>919</v>
      </c>
      <c r="C173" s="98">
        <v>162</v>
      </c>
      <c r="D173" s="101">
        <v>147525</v>
      </c>
      <c r="E173" s="101">
        <v>101760</v>
      </c>
      <c r="F173" s="100">
        <f t="shared" si="2"/>
        <v>68.978139298424</v>
      </c>
    </row>
    <row r="174" spans="1:6" s="95" customFormat="1" ht="11.25">
      <c r="A174" s="96">
        <v>3212</v>
      </c>
      <c r="B174" s="97" t="s">
        <v>920</v>
      </c>
      <c r="C174" s="98">
        <v>163</v>
      </c>
      <c r="D174" s="101">
        <v>129324</v>
      </c>
      <c r="E174" s="101">
        <v>174311</v>
      </c>
      <c r="F174" s="100">
        <f t="shared" si="2"/>
        <v>134.78627323621293</v>
      </c>
    </row>
    <row r="175" spans="1:6" s="95" customFormat="1" ht="11.25">
      <c r="A175" s="96">
        <v>3213</v>
      </c>
      <c r="B175" s="97" t="s">
        <v>921</v>
      </c>
      <c r="C175" s="98">
        <v>164</v>
      </c>
      <c r="D175" s="101">
        <v>400</v>
      </c>
      <c r="E175" s="101"/>
      <c r="F175" s="100">
        <f t="shared" si="2"/>
        <v>0</v>
      </c>
    </row>
    <row r="176" spans="1:6" s="95" customFormat="1" ht="11.25">
      <c r="A176" s="96">
        <v>3214</v>
      </c>
      <c r="B176" s="97" t="s">
        <v>922</v>
      </c>
      <c r="C176" s="98">
        <v>165</v>
      </c>
      <c r="D176" s="101">
        <v>2014</v>
      </c>
      <c r="E176" s="101">
        <v>2573</v>
      </c>
      <c r="F176" s="100">
        <f t="shared" si="2"/>
        <v>127.75571002979147</v>
      </c>
    </row>
    <row r="177" spans="1:6" s="95" customFormat="1" ht="11.25">
      <c r="A177" s="96">
        <v>322</v>
      </c>
      <c r="B177" s="97" t="s">
        <v>923</v>
      </c>
      <c r="C177" s="98">
        <v>166</v>
      </c>
      <c r="D177" s="99">
        <f>SUM(D178:D184)</f>
        <v>180575</v>
      </c>
      <c r="E177" s="99">
        <f>SUM(E178:E184)</f>
        <v>180331</v>
      </c>
      <c r="F177" s="100">
        <f t="shared" si="2"/>
        <v>99.8648760902672</v>
      </c>
    </row>
    <row r="178" spans="1:6" s="95" customFormat="1" ht="11.25">
      <c r="A178" s="96">
        <v>3221</v>
      </c>
      <c r="B178" s="97" t="s">
        <v>924</v>
      </c>
      <c r="C178" s="98">
        <v>167</v>
      </c>
      <c r="D178" s="101">
        <v>53460</v>
      </c>
      <c r="E178" s="101">
        <v>41265</v>
      </c>
      <c r="F178" s="100">
        <f t="shared" si="2"/>
        <v>77.18855218855218</v>
      </c>
    </row>
    <row r="179" spans="1:6" s="95" customFormat="1" ht="11.25">
      <c r="A179" s="96">
        <v>3222</v>
      </c>
      <c r="B179" s="97" t="s">
        <v>925</v>
      </c>
      <c r="C179" s="98">
        <v>168</v>
      </c>
      <c r="D179" s="101">
        <v>174</v>
      </c>
      <c r="E179" s="101">
        <v>7450</v>
      </c>
      <c r="F179" s="100">
        <f t="shared" si="2"/>
        <v>4281.609195402299</v>
      </c>
    </row>
    <row r="180" spans="1:6" s="95" customFormat="1" ht="11.25">
      <c r="A180" s="96">
        <v>3223</v>
      </c>
      <c r="B180" s="97" t="s">
        <v>926</v>
      </c>
      <c r="C180" s="98">
        <v>169</v>
      </c>
      <c r="D180" s="101">
        <v>117755</v>
      </c>
      <c r="E180" s="101">
        <v>118872</v>
      </c>
      <c r="F180" s="100">
        <f t="shared" si="2"/>
        <v>100.94857967814531</v>
      </c>
    </row>
    <row r="181" spans="1:6" s="95" customFormat="1" ht="11.25">
      <c r="A181" s="96">
        <v>3224</v>
      </c>
      <c r="B181" s="97" t="s">
        <v>927</v>
      </c>
      <c r="C181" s="98">
        <v>170</v>
      </c>
      <c r="D181" s="101">
        <v>6330</v>
      </c>
      <c r="E181" s="101">
        <v>4053</v>
      </c>
      <c r="F181" s="100">
        <f t="shared" si="2"/>
        <v>64.02843601895735</v>
      </c>
    </row>
    <row r="182" spans="1:6" s="95" customFormat="1" ht="11.25">
      <c r="A182" s="96">
        <v>3225</v>
      </c>
      <c r="B182" s="97" t="s">
        <v>928</v>
      </c>
      <c r="C182" s="98">
        <v>171</v>
      </c>
      <c r="D182" s="101">
        <v>2856</v>
      </c>
      <c r="E182" s="101">
        <v>6637</v>
      </c>
      <c r="F182" s="100">
        <f t="shared" si="2"/>
        <v>232.38795518207286</v>
      </c>
    </row>
    <row r="183" spans="1:6" s="95" customFormat="1" ht="11.25">
      <c r="A183" s="96">
        <v>3226</v>
      </c>
      <c r="B183" s="97" t="s">
        <v>929</v>
      </c>
      <c r="C183" s="98">
        <v>172</v>
      </c>
      <c r="D183" s="101"/>
      <c r="E183" s="101"/>
      <c r="F183" s="100" t="str">
        <f t="shared" si="2"/>
        <v>-</v>
      </c>
    </row>
    <row r="184" spans="1:6" s="95" customFormat="1" ht="11.25">
      <c r="A184" s="96">
        <v>3227</v>
      </c>
      <c r="B184" s="97" t="s">
        <v>930</v>
      </c>
      <c r="C184" s="98">
        <v>173</v>
      </c>
      <c r="D184" s="101"/>
      <c r="E184" s="101">
        <v>2054</v>
      </c>
      <c r="F184" s="100" t="str">
        <f t="shared" si="2"/>
        <v>-</v>
      </c>
    </row>
    <row r="185" spans="1:6" s="95" customFormat="1" ht="11.25">
      <c r="A185" s="96">
        <v>323</v>
      </c>
      <c r="B185" s="97" t="s">
        <v>931</v>
      </c>
      <c r="C185" s="98">
        <v>174</v>
      </c>
      <c r="D185" s="99">
        <f>SUM(D186:D194)</f>
        <v>354008</v>
      </c>
      <c r="E185" s="99">
        <f>SUM(E186:E194)</f>
        <v>203065</v>
      </c>
      <c r="F185" s="100">
        <f t="shared" si="2"/>
        <v>57.361698040722246</v>
      </c>
    </row>
    <row r="186" spans="1:6" s="95" customFormat="1" ht="11.25">
      <c r="A186" s="96">
        <v>3231</v>
      </c>
      <c r="B186" s="97" t="s">
        <v>932</v>
      </c>
      <c r="C186" s="98">
        <v>175</v>
      </c>
      <c r="D186" s="101">
        <v>19931</v>
      </c>
      <c r="E186" s="101">
        <v>19809</v>
      </c>
      <c r="F186" s="100">
        <f t="shared" si="2"/>
        <v>99.38788821433947</v>
      </c>
    </row>
    <row r="187" spans="1:6" s="95" customFormat="1" ht="11.25">
      <c r="A187" s="96">
        <v>3232</v>
      </c>
      <c r="B187" s="97" t="s">
        <v>933</v>
      </c>
      <c r="C187" s="98">
        <v>176</v>
      </c>
      <c r="D187" s="101">
        <v>182095</v>
      </c>
      <c r="E187" s="101">
        <v>73526</v>
      </c>
      <c r="F187" s="100">
        <f t="shared" si="2"/>
        <v>40.377824761800156</v>
      </c>
    </row>
    <row r="188" spans="1:6" s="95" customFormat="1" ht="11.25">
      <c r="A188" s="96">
        <v>3233</v>
      </c>
      <c r="B188" s="97" t="s">
        <v>934</v>
      </c>
      <c r="C188" s="98">
        <v>177</v>
      </c>
      <c r="D188" s="101">
        <v>500</v>
      </c>
      <c r="E188" s="101"/>
      <c r="F188" s="100">
        <f t="shared" si="2"/>
        <v>0</v>
      </c>
    </row>
    <row r="189" spans="1:6" s="95" customFormat="1" ht="11.25">
      <c r="A189" s="96">
        <v>3234</v>
      </c>
      <c r="B189" s="97" t="s">
        <v>935</v>
      </c>
      <c r="C189" s="98">
        <v>178</v>
      </c>
      <c r="D189" s="101">
        <v>99775</v>
      </c>
      <c r="E189" s="101">
        <v>50685</v>
      </c>
      <c r="F189" s="100">
        <f t="shared" si="2"/>
        <v>50.799298421448256</v>
      </c>
    </row>
    <row r="190" spans="1:6" s="95" customFormat="1" ht="11.25">
      <c r="A190" s="96">
        <v>3235</v>
      </c>
      <c r="B190" s="97" t="s">
        <v>936</v>
      </c>
      <c r="C190" s="98">
        <v>179</v>
      </c>
      <c r="D190" s="101"/>
      <c r="E190" s="101"/>
      <c r="F190" s="100" t="str">
        <f t="shared" si="2"/>
        <v>-</v>
      </c>
    </row>
    <row r="191" spans="1:6" s="95" customFormat="1" ht="11.25">
      <c r="A191" s="96">
        <v>3236</v>
      </c>
      <c r="B191" s="97" t="s">
        <v>937</v>
      </c>
      <c r="C191" s="98">
        <v>180</v>
      </c>
      <c r="D191" s="101">
        <v>1060</v>
      </c>
      <c r="E191" s="101">
        <v>9910</v>
      </c>
      <c r="F191" s="100">
        <f t="shared" si="2"/>
        <v>934.9056603773585</v>
      </c>
    </row>
    <row r="192" spans="1:6" s="95" customFormat="1" ht="11.25">
      <c r="A192" s="96">
        <v>3237</v>
      </c>
      <c r="B192" s="97" t="s">
        <v>938</v>
      </c>
      <c r="C192" s="98">
        <v>181</v>
      </c>
      <c r="D192" s="101">
        <v>2206</v>
      </c>
      <c r="E192" s="101">
        <v>2491</v>
      </c>
      <c r="F192" s="100">
        <f t="shared" si="2"/>
        <v>112.91931097008158</v>
      </c>
    </row>
    <row r="193" spans="1:6" s="95" customFormat="1" ht="11.25">
      <c r="A193" s="96">
        <v>3238</v>
      </c>
      <c r="B193" s="97" t="s">
        <v>939</v>
      </c>
      <c r="C193" s="98">
        <v>182</v>
      </c>
      <c r="D193" s="101"/>
      <c r="E193" s="101"/>
      <c r="F193" s="100" t="str">
        <f t="shared" si="2"/>
        <v>-</v>
      </c>
    </row>
    <row r="194" spans="1:6" s="95" customFormat="1" ht="11.25">
      <c r="A194" s="96">
        <v>3239</v>
      </c>
      <c r="B194" s="97" t="s">
        <v>940</v>
      </c>
      <c r="C194" s="98">
        <v>183</v>
      </c>
      <c r="D194" s="101">
        <v>48441</v>
      </c>
      <c r="E194" s="101">
        <v>46644</v>
      </c>
      <c r="F194" s="100">
        <f t="shared" si="2"/>
        <v>96.29033256951756</v>
      </c>
    </row>
    <row r="195" spans="1:6" s="95" customFormat="1" ht="11.25">
      <c r="A195" s="96">
        <v>324</v>
      </c>
      <c r="B195" s="97" t="s">
        <v>941</v>
      </c>
      <c r="C195" s="98">
        <v>184</v>
      </c>
      <c r="D195" s="101">
        <v>1039</v>
      </c>
      <c r="E195" s="101">
        <v>12139</v>
      </c>
      <c r="F195" s="100">
        <f t="shared" si="2"/>
        <v>1168.334937439846</v>
      </c>
    </row>
    <row r="196" spans="1:6" s="95" customFormat="1" ht="11.25">
      <c r="A196" s="96">
        <v>329</v>
      </c>
      <c r="B196" s="97" t="s">
        <v>942</v>
      </c>
      <c r="C196" s="98">
        <v>185</v>
      </c>
      <c r="D196" s="99">
        <f>SUM(D197:D203)</f>
        <v>181006</v>
      </c>
      <c r="E196" s="99">
        <f>SUM(E197:E203)</f>
        <v>202647</v>
      </c>
      <c r="F196" s="100">
        <f t="shared" si="2"/>
        <v>111.95595726108527</v>
      </c>
    </row>
    <row r="197" spans="1:6" s="95" customFormat="1" ht="11.25">
      <c r="A197" s="96">
        <v>3291</v>
      </c>
      <c r="B197" s="102" t="s">
        <v>943</v>
      </c>
      <c r="C197" s="98">
        <v>186</v>
      </c>
      <c r="D197" s="101"/>
      <c r="E197" s="101"/>
      <c r="F197" s="100" t="str">
        <f t="shared" si="2"/>
        <v>-</v>
      </c>
    </row>
    <row r="198" spans="1:6" s="95" customFormat="1" ht="11.25">
      <c r="A198" s="96">
        <v>3292</v>
      </c>
      <c r="B198" s="97" t="s">
        <v>944</v>
      </c>
      <c r="C198" s="98">
        <v>187</v>
      </c>
      <c r="D198" s="101">
        <v>11410</v>
      </c>
      <c r="E198" s="101"/>
      <c r="F198" s="100">
        <f t="shared" si="2"/>
        <v>0</v>
      </c>
    </row>
    <row r="199" spans="1:6" s="95" customFormat="1" ht="11.25">
      <c r="A199" s="96">
        <v>3293</v>
      </c>
      <c r="B199" s="97" t="s">
        <v>945</v>
      </c>
      <c r="C199" s="98">
        <v>188</v>
      </c>
      <c r="D199" s="101">
        <v>15904</v>
      </c>
      <c r="E199" s="101">
        <v>8016</v>
      </c>
      <c r="F199" s="100">
        <f t="shared" si="2"/>
        <v>50.40241448692153</v>
      </c>
    </row>
    <row r="200" spans="1:6" s="95" customFormat="1" ht="11.25">
      <c r="A200" s="96">
        <v>3294</v>
      </c>
      <c r="B200" s="97" t="s">
        <v>946</v>
      </c>
      <c r="C200" s="98">
        <v>189</v>
      </c>
      <c r="D200" s="101">
        <v>1750</v>
      </c>
      <c r="E200" s="101"/>
      <c r="F200" s="100">
        <f t="shared" si="2"/>
        <v>0</v>
      </c>
    </row>
    <row r="201" spans="1:6" s="95" customFormat="1" ht="11.25">
      <c r="A201" s="96">
        <v>3295</v>
      </c>
      <c r="B201" s="97" t="s">
        <v>947</v>
      </c>
      <c r="C201" s="98">
        <v>190</v>
      </c>
      <c r="D201" s="101">
        <v>20545</v>
      </c>
      <c r="E201" s="101">
        <v>1750</v>
      </c>
      <c r="F201" s="100">
        <f t="shared" si="2"/>
        <v>8.517887563884157</v>
      </c>
    </row>
    <row r="202" spans="1:6" s="95" customFormat="1" ht="11.25">
      <c r="A202" s="96" t="s">
        <v>948</v>
      </c>
      <c r="B202" s="97" t="s">
        <v>949</v>
      </c>
      <c r="C202" s="98">
        <v>191</v>
      </c>
      <c r="D202" s="101"/>
      <c r="E202" s="101">
        <v>24570</v>
      </c>
      <c r="F202" s="100" t="str">
        <f t="shared" si="2"/>
        <v>-</v>
      </c>
    </row>
    <row r="203" spans="1:6" s="95" customFormat="1" ht="11.25">
      <c r="A203" s="96">
        <v>3299</v>
      </c>
      <c r="B203" s="97" t="s">
        <v>950</v>
      </c>
      <c r="C203" s="98">
        <v>192</v>
      </c>
      <c r="D203" s="101">
        <v>131397</v>
      </c>
      <c r="E203" s="101">
        <v>168311</v>
      </c>
      <c r="F203" s="100">
        <f t="shared" si="2"/>
        <v>128.09348767475666</v>
      </c>
    </row>
    <row r="204" spans="1:6" s="95" customFormat="1" ht="11.25">
      <c r="A204" s="96">
        <v>34</v>
      </c>
      <c r="B204" s="102" t="s">
        <v>951</v>
      </c>
      <c r="C204" s="98">
        <v>193</v>
      </c>
      <c r="D204" s="99">
        <f>D205+D210+D218</f>
        <v>1891</v>
      </c>
      <c r="E204" s="99">
        <f>E205+E210+E218</f>
        <v>1441</v>
      </c>
      <c r="F204" s="100">
        <f t="shared" si="2"/>
        <v>76.20306716023268</v>
      </c>
    </row>
    <row r="205" spans="1:6" s="95" customFormat="1" ht="11.25">
      <c r="A205" s="96">
        <v>341</v>
      </c>
      <c r="B205" s="97" t="s">
        <v>952</v>
      </c>
      <c r="C205" s="98">
        <v>194</v>
      </c>
      <c r="D205" s="99">
        <f>SUM(D206:D209)</f>
        <v>0</v>
      </c>
      <c r="E205" s="99">
        <f>SUM(E206:E209)</f>
        <v>0</v>
      </c>
      <c r="F205" s="100" t="str">
        <f t="shared" si="2"/>
        <v>-</v>
      </c>
    </row>
    <row r="206" spans="1:6" s="95" customFormat="1" ht="11.25">
      <c r="A206" s="96">
        <v>3411</v>
      </c>
      <c r="B206" s="97" t="s">
        <v>953</v>
      </c>
      <c r="C206" s="98">
        <v>195</v>
      </c>
      <c r="D206" s="101"/>
      <c r="E206" s="101"/>
      <c r="F206" s="100" t="str">
        <f aca="true" t="shared" si="3" ref="F206:F269">IF(D206&lt;&gt;0,IF(E206/D206&gt;=100,"&gt;&gt;100",E206/D206*100),"-")</f>
        <v>-</v>
      </c>
    </row>
    <row r="207" spans="1:6" s="95" customFormat="1" ht="11.25">
      <c r="A207" s="96">
        <v>3412</v>
      </c>
      <c r="B207" s="97" t="s">
        <v>954</v>
      </c>
      <c r="C207" s="98">
        <v>196</v>
      </c>
      <c r="D207" s="101"/>
      <c r="E207" s="101"/>
      <c r="F207" s="100" t="str">
        <f t="shared" si="3"/>
        <v>-</v>
      </c>
    </row>
    <row r="208" spans="1:6" s="95" customFormat="1" ht="11.25">
      <c r="A208" s="96">
        <v>3413</v>
      </c>
      <c r="B208" s="97" t="s">
        <v>955</v>
      </c>
      <c r="C208" s="98">
        <v>197</v>
      </c>
      <c r="D208" s="101"/>
      <c r="E208" s="101"/>
      <c r="F208" s="100" t="str">
        <f t="shared" si="3"/>
        <v>-</v>
      </c>
    </row>
    <row r="209" spans="1:6" s="95" customFormat="1" ht="11.25">
      <c r="A209" s="96">
        <v>3419</v>
      </c>
      <c r="B209" s="97" t="s">
        <v>956</v>
      </c>
      <c r="C209" s="98">
        <v>198</v>
      </c>
      <c r="D209" s="101"/>
      <c r="E209" s="101"/>
      <c r="F209" s="100" t="str">
        <f t="shared" si="3"/>
        <v>-</v>
      </c>
    </row>
    <row r="210" spans="1:6" s="95" customFormat="1" ht="11.25">
      <c r="A210" s="96">
        <v>342</v>
      </c>
      <c r="B210" s="97" t="s">
        <v>957</v>
      </c>
      <c r="C210" s="98">
        <v>199</v>
      </c>
      <c r="D210" s="99">
        <f>SUM(D211:D217)</f>
        <v>0</v>
      </c>
      <c r="E210" s="99">
        <f>SUM(E211:E217)</f>
        <v>0</v>
      </c>
      <c r="F210" s="100" t="str">
        <f t="shared" si="3"/>
        <v>-</v>
      </c>
    </row>
    <row r="211" spans="1:6" s="95" customFormat="1" ht="22.5">
      <c r="A211" s="96">
        <v>3421</v>
      </c>
      <c r="B211" s="97" t="s">
        <v>958</v>
      </c>
      <c r="C211" s="98">
        <v>200</v>
      </c>
      <c r="D211" s="101"/>
      <c r="E211" s="101"/>
      <c r="F211" s="100" t="str">
        <f t="shared" si="3"/>
        <v>-</v>
      </c>
    </row>
    <row r="212" spans="1:6" s="95" customFormat="1" ht="22.5">
      <c r="A212" s="96">
        <v>3422</v>
      </c>
      <c r="B212" s="103" t="s">
        <v>959</v>
      </c>
      <c r="C212" s="98">
        <v>201</v>
      </c>
      <c r="D212" s="101"/>
      <c r="E212" s="101"/>
      <c r="F212" s="100" t="str">
        <f t="shared" si="3"/>
        <v>-</v>
      </c>
    </row>
    <row r="213" spans="1:6" s="95" customFormat="1" ht="22.5">
      <c r="A213" s="96">
        <v>3423</v>
      </c>
      <c r="B213" s="103" t="s">
        <v>960</v>
      </c>
      <c r="C213" s="98">
        <v>202</v>
      </c>
      <c r="D213" s="101"/>
      <c r="E213" s="101"/>
      <c r="F213" s="100" t="str">
        <f t="shared" si="3"/>
        <v>-</v>
      </c>
    </row>
    <row r="214" spans="1:6" s="95" customFormat="1" ht="11.25">
      <c r="A214" s="96">
        <v>3425</v>
      </c>
      <c r="B214" s="97" t="s">
        <v>961</v>
      </c>
      <c r="C214" s="98">
        <v>203</v>
      </c>
      <c r="D214" s="101"/>
      <c r="E214" s="101"/>
      <c r="F214" s="100" t="str">
        <f t="shared" si="3"/>
        <v>-</v>
      </c>
    </row>
    <row r="215" spans="1:6" s="95" customFormat="1" ht="11.25">
      <c r="A215" s="96">
        <v>3426</v>
      </c>
      <c r="B215" s="97" t="s">
        <v>962</v>
      </c>
      <c r="C215" s="98">
        <v>204</v>
      </c>
      <c r="D215" s="101"/>
      <c r="E215" s="101"/>
      <c r="F215" s="100" t="str">
        <f t="shared" si="3"/>
        <v>-</v>
      </c>
    </row>
    <row r="216" spans="1:6" s="95" customFormat="1" ht="11.25">
      <c r="A216" s="96">
        <v>3427</v>
      </c>
      <c r="B216" s="97" t="s">
        <v>963</v>
      </c>
      <c r="C216" s="98">
        <v>205</v>
      </c>
      <c r="D216" s="101"/>
      <c r="E216" s="101"/>
      <c r="F216" s="100" t="str">
        <f t="shared" si="3"/>
        <v>-</v>
      </c>
    </row>
    <row r="217" spans="1:6" s="95" customFormat="1" ht="11.25">
      <c r="A217" s="96">
        <v>3428</v>
      </c>
      <c r="B217" s="97" t="s">
        <v>964</v>
      </c>
      <c r="C217" s="98">
        <v>206</v>
      </c>
      <c r="D217" s="101"/>
      <c r="E217" s="101"/>
      <c r="F217" s="100" t="str">
        <f t="shared" si="3"/>
        <v>-</v>
      </c>
    </row>
    <row r="218" spans="1:6" s="95" customFormat="1" ht="11.25">
      <c r="A218" s="96">
        <v>343</v>
      </c>
      <c r="B218" s="97" t="s">
        <v>965</v>
      </c>
      <c r="C218" s="98">
        <v>207</v>
      </c>
      <c r="D218" s="99">
        <f>SUM(D219:D222)</f>
        <v>1891</v>
      </c>
      <c r="E218" s="99">
        <f>SUM(E219:E222)</f>
        <v>1441</v>
      </c>
      <c r="F218" s="100">
        <f t="shared" si="3"/>
        <v>76.20306716023268</v>
      </c>
    </row>
    <row r="219" spans="1:6" s="95" customFormat="1" ht="11.25">
      <c r="A219" s="96">
        <v>3431</v>
      </c>
      <c r="B219" s="102" t="s">
        <v>966</v>
      </c>
      <c r="C219" s="98">
        <v>208</v>
      </c>
      <c r="D219" s="101">
        <v>1841</v>
      </c>
      <c r="E219" s="101"/>
      <c r="F219" s="100">
        <f t="shared" si="3"/>
        <v>0</v>
      </c>
    </row>
    <row r="220" spans="1:6" s="95" customFormat="1" ht="11.25">
      <c r="A220" s="96">
        <v>3432</v>
      </c>
      <c r="B220" s="97" t="s">
        <v>967</v>
      </c>
      <c r="C220" s="98">
        <v>209</v>
      </c>
      <c r="D220" s="101"/>
      <c r="E220" s="101"/>
      <c r="F220" s="100" t="str">
        <f t="shared" si="3"/>
        <v>-</v>
      </c>
    </row>
    <row r="221" spans="1:6" s="95" customFormat="1" ht="11.25">
      <c r="A221" s="96">
        <v>3433</v>
      </c>
      <c r="B221" s="97" t="s">
        <v>968</v>
      </c>
      <c r="C221" s="98">
        <v>210</v>
      </c>
      <c r="D221" s="101">
        <v>50</v>
      </c>
      <c r="E221" s="101">
        <v>1441</v>
      </c>
      <c r="F221" s="100">
        <f t="shared" si="3"/>
        <v>2882</v>
      </c>
    </row>
    <row r="222" spans="1:6" s="95" customFormat="1" ht="11.25">
      <c r="A222" s="96">
        <v>3434</v>
      </c>
      <c r="B222" s="97" t="s">
        <v>969</v>
      </c>
      <c r="C222" s="98">
        <v>211</v>
      </c>
      <c r="D222" s="101"/>
      <c r="E222" s="101"/>
      <c r="F222" s="100" t="str">
        <f t="shared" si="3"/>
        <v>-</v>
      </c>
    </row>
    <row r="223" spans="1:6" s="95" customFormat="1" ht="11.25">
      <c r="A223" s="96">
        <v>35</v>
      </c>
      <c r="B223" s="97" t="s">
        <v>970</v>
      </c>
      <c r="C223" s="98">
        <v>212</v>
      </c>
      <c r="D223" s="99">
        <f>D224+D227+D231</f>
        <v>0</v>
      </c>
      <c r="E223" s="99">
        <f>E224+E227+E231</f>
        <v>0</v>
      </c>
      <c r="F223" s="100" t="str">
        <f t="shared" si="3"/>
        <v>-</v>
      </c>
    </row>
    <row r="224" spans="1:6" s="95" customFormat="1" ht="11.25">
      <c r="A224" s="96">
        <v>351</v>
      </c>
      <c r="B224" s="97" t="s">
        <v>971</v>
      </c>
      <c r="C224" s="98">
        <v>213</v>
      </c>
      <c r="D224" s="99">
        <f>SUM(D225:D226)</f>
        <v>0</v>
      </c>
      <c r="E224" s="99">
        <f>SUM(E225:E226)</f>
        <v>0</v>
      </c>
      <c r="F224" s="100" t="str">
        <f t="shared" si="3"/>
        <v>-</v>
      </c>
    </row>
    <row r="225" spans="1:6" s="95" customFormat="1" ht="11.25">
      <c r="A225" s="96">
        <v>3511</v>
      </c>
      <c r="B225" s="97" t="s">
        <v>972</v>
      </c>
      <c r="C225" s="98">
        <v>214</v>
      </c>
      <c r="D225" s="101"/>
      <c r="E225" s="101"/>
      <c r="F225" s="100" t="str">
        <f t="shared" si="3"/>
        <v>-</v>
      </c>
    </row>
    <row r="226" spans="1:6" s="95" customFormat="1" ht="11.25">
      <c r="A226" s="96">
        <v>3512</v>
      </c>
      <c r="B226" s="97" t="s">
        <v>973</v>
      </c>
      <c r="C226" s="98">
        <v>215</v>
      </c>
      <c r="D226" s="101"/>
      <c r="E226" s="101"/>
      <c r="F226" s="100" t="str">
        <f t="shared" si="3"/>
        <v>-</v>
      </c>
    </row>
    <row r="227" spans="1:6" s="95" customFormat="1" ht="22.5">
      <c r="A227" s="96">
        <v>352</v>
      </c>
      <c r="B227" s="97" t="s">
        <v>974</v>
      </c>
      <c r="C227" s="98">
        <v>216</v>
      </c>
      <c r="D227" s="99">
        <f>SUM(D228:D230)</f>
        <v>0</v>
      </c>
      <c r="E227" s="99">
        <f>SUM(E228:E230)</f>
        <v>0</v>
      </c>
      <c r="F227" s="100" t="str">
        <f t="shared" si="3"/>
        <v>-</v>
      </c>
    </row>
    <row r="228" spans="1:6" s="95" customFormat="1" ht="11.25">
      <c r="A228" s="96">
        <v>3521</v>
      </c>
      <c r="B228" s="97" t="s">
        <v>975</v>
      </c>
      <c r="C228" s="98">
        <v>217</v>
      </c>
      <c r="D228" s="101"/>
      <c r="E228" s="101"/>
      <c r="F228" s="100" t="str">
        <f t="shared" si="3"/>
        <v>-</v>
      </c>
    </row>
    <row r="229" spans="1:6" s="95" customFormat="1" ht="11.25">
      <c r="A229" s="96">
        <v>3522</v>
      </c>
      <c r="B229" s="97" t="s">
        <v>976</v>
      </c>
      <c r="C229" s="98">
        <v>218</v>
      </c>
      <c r="D229" s="101"/>
      <c r="E229" s="101"/>
      <c r="F229" s="100" t="str">
        <f t="shared" si="3"/>
        <v>-</v>
      </c>
    </row>
    <row r="230" spans="1:6" s="95" customFormat="1" ht="11.25">
      <c r="A230" s="96">
        <v>3523</v>
      </c>
      <c r="B230" s="97" t="s">
        <v>977</v>
      </c>
      <c r="C230" s="98">
        <v>219</v>
      </c>
      <c r="D230" s="101"/>
      <c r="E230" s="101"/>
      <c r="F230" s="100" t="str">
        <f t="shared" si="3"/>
        <v>-</v>
      </c>
    </row>
    <row r="231" spans="1:6" s="95" customFormat="1" ht="11.25">
      <c r="A231" s="96" t="s">
        <v>978</v>
      </c>
      <c r="B231" s="97" t="s">
        <v>979</v>
      </c>
      <c r="C231" s="98">
        <v>220</v>
      </c>
      <c r="D231" s="101"/>
      <c r="E231" s="101"/>
      <c r="F231" s="100"/>
    </row>
    <row r="232" spans="1:6" s="95" customFormat="1" ht="11.25">
      <c r="A232" s="96">
        <v>36</v>
      </c>
      <c r="B232" s="97" t="s">
        <v>980</v>
      </c>
      <c r="C232" s="98">
        <v>221</v>
      </c>
      <c r="D232" s="99">
        <f>D233+D236+D239+D242+D245+D249+D252</f>
        <v>0</v>
      </c>
      <c r="E232" s="99">
        <f>E233+E236+E239+E242+E245+E249+E252</f>
        <v>0</v>
      </c>
      <c r="F232" s="100" t="str">
        <f t="shared" si="3"/>
        <v>-</v>
      </c>
    </row>
    <row r="233" spans="1:6" s="95" customFormat="1" ht="11.25">
      <c r="A233" s="96">
        <v>361</v>
      </c>
      <c r="B233" s="97" t="s">
        <v>981</v>
      </c>
      <c r="C233" s="98">
        <v>222</v>
      </c>
      <c r="D233" s="99">
        <f>SUM(D234:D235)</f>
        <v>0</v>
      </c>
      <c r="E233" s="99">
        <f>SUM(E234:E235)</f>
        <v>0</v>
      </c>
      <c r="F233" s="100" t="str">
        <f t="shared" si="3"/>
        <v>-</v>
      </c>
    </row>
    <row r="234" spans="1:6" s="95" customFormat="1" ht="11.25">
      <c r="A234" s="96">
        <v>3611</v>
      </c>
      <c r="B234" s="97" t="s">
        <v>982</v>
      </c>
      <c r="C234" s="98">
        <v>223</v>
      </c>
      <c r="D234" s="101"/>
      <c r="E234" s="101"/>
      <c r="F234" s="100" t="str">
        <f t="shared" si="3"/>
        <v>-</v>
      </c>
    </row>
    <row r="235" spans="1:6" s="95" customFormat="1" ht="11.25">
      <c r="A235" s="96">
        <v>3612</v>
      </c>
      <c r="B235" s="97" t="s">
        <v>983</v>
      </c>
      <c r="C235" s="98">
        <v>224</v>
      </c>
      <c r="D235" s="101"/>
      <c r="E235" s="101"/>
      <c r="F235" s="100" t="str">
        <f t="shared" si="3"/>
        <v>-</v>
      </c>
    </row>
    <row r="236" spans="1:6" s="95" customFormat="1" ht="11.25">
      <c r="A236" s="96">
        <v>362</v>
      </c>
      <c r="B236" s="97" t="s">
        <v>984</v>
      </c>
      <c r="C236" s="98">
        <v>225</v>
      </c>
      <c r="D236" s="99">
        <f>SUM(D237:D238)</f>
        <v>0</v>
      </c>
      <c r="E236" s="99">
        <f>SUM(E237:E238)</f>
        <v>0</v>
      </c>
      <c r="F236" s="100" t="str">
        <f t="shared" si="3"/>
        <v>-</v>
      </c>
    </row>
    <row r="237" spans="1:6" s="95" customFormat="1" ht="11.25">
      <c r="A237" s="96">
        <v>3621</v>
      </c>
      <c r="B237" s="97" t="s">
        <v>985</v>
      </c>
      <c r="C237" s="98">
        <v>226</v>
      </c>
      <c r="D237" s="101"/>
      <c r="E237" s="101"/>
      <c r="F237" s="100" t="str">
        <f t="shared" si="3"/>
        <v>-</v>
      </c>
    </row>
    <row r="238" spans="1:6" s="95" customFormat="1" ht="11.25">
      <c r="A238" s="96">
        <v>3622</v>
      </c>
      <c r="B238" s="97" t="s">
        <v>986</v>
      </c>
      <c r="C238" s="98">
        <v>227</v>
      </c>
      <c r="D238" s="101"/>
      <c r="E238" s="101"/>
      <c r="F238" s="100" t="str">
        <f t="shared" si="3"/>
        <v>-</v>
      </c>
    </row>
    <row r="239" spans="1:6" s="95" customFormat="1" ht="11.25">
      <c r="A239" s="96">
        <v>363</v>
      </c>
      <c r="B239" s="97" t="s">
        <v>987</v>
      </c>
      <c r="C239" s="98">
        <v>228</v>
      </c>
      <c r="D239" s="99">
        <f>SUM(D240:D241)</f>
        <v>0</v>
      </c>
      <c r="E239" s="99">
        <f>SUM(E240:E241)</f>
        <v>0</v>
      </c>
      <c r="F239" s="100" t="str">
        <f t="shared" si="3"/>
        <v>-</v>
      </c>
    </row>
    <row r="240" spans="1:6" s="95" customFormat="1" ht="11.25">
      <c r="A240" s="96">
        <v>3631</v>
      </c>
      <c r="B240" s="97" t="s">
        <v>988</v>
      </c>
      <c r="C240" s="98">
        <v>229</v>
      </c>
      <c r="D240" s="101"/>
      <c r="E240" s="101"/>
      <c r="F240" s="100" t="str">
        <f t="shared" si="3"/>
        <v>-</v>
      </c>
    </row>
    <row r="241" spans="1:6" s="95" customFormat="1" ht="11.25">
      <c r="A241" s="96">
        <v>3632</v>
      </c>
      <c r="B241" s="97" t="s">
        <v>989</v>
      </c>
      <c r="C241" s="98">
        <v>230</v>
      </c>
      <c r="D241" s="101"/>
      <c r="E241" s="101"/>
      <c r="F241" s="100" t="str">
        <f t="shared" si="3"/>
        <v>-</v>
      </c>
    </row>
    <row r="242" spans="1:6" s="95" customFormat="1" ht="11.25">
      <c r="A242" s="96" t="s">
        <v>990</v>
      </c>
      <c r="B242" s="97" t="s">
        <v>991</v>
      </c>
      <c r="C242" s="98">
        <v>231</v>
      </c>
      <c r="D242" s="99">
        <f>SUM(D243:D244)</f>
        <v>0</v>
      </c>
      <c r="E242" s="99">
        <f>SUM(E243:E244)</f>
        <v>0</v>
      </c>
      <c r="F242" s="100" t="str">
        <f t="shared" si="3"/>
        <v>-</v>
      </c>
    </row>
    <row r="243" spans="1:6" s="95" customFormat="1" ht="11.25">
      <c r="A243" s="96" t="s">
        <v>992</v>
      </c>
      <c r="B243" s="97" t="s">
        <v>993</v>
      </c>
      <c r="C243" s="98">
        <v>232</v>
      </c>
      <c r="D243" s="101"/>
      <c r="E243" s="101"/>
      <c r="F243" s="100" t="str">
        <f t="shared" si="3"/>
        <v>-</v>
      </c>
    </row>
    <row r="244" spans="1:6" s="95" customFormat="1" ht="11.25">
      <c r="A244" s="96" t="s">
        <v>994</v>
      </c>
      <c r="B244" s="97" t="s">
        <v>995</v>
      </c>
      <c r="C244" s="98">
        <v>233</v>
      </c>
      <c r="D244" s="101"/>
      <c r="E244" s="101"/>
      <c r="F244" s="100" t="str">
        <f t="shared" si="3"/>
        <v>-</v>
      </c>
    </row>
    <row r="245" spans="1:6" s="95" customFormat="1" ht="22.5">
      <c r="A245" s="96" t="s">
        <v>996</v>
      </c>
      <c r="B245" s="97" t="s">
        <v>997</v>
      </c>
      <c r="C245" s="98">
        <v>234</v>
      </c>
      <c r="D245" s="99">
        <f>SUM(D246:D248)</f>
        <v>0</v>
      </c>
      <c r="E245" s="99">
        <f>SUM(E246:E248)</f>
        <v>0</v>
      </c>
      <c r="F245" s="100" t="str">
        <f t="shared" si="3"/>
        <v>-</v>
      </c>
    </row>
    <row r="246" spans="1:6" s="95" customFormat="1" ht="11.25">
      <c r="A246" s="96">
        <v>3672</v>
      </c>
      <c r="B246" s="97" t="s">
        <v>998</v>
      </c>
      <c r="C246" s="98">
        <v>235</v>
      </c>
      <c r="D246" s="101"/>
      <c r="E246" s="101"/>
      <c r="F246" s="100" t="str">
        <f t="shared" si="3"/>
        <v>-</v>
      </c>
    </row>
    <row r="247" spans="1:6" s="95" customFormat="1" ht="11.25">
      <c r="A247" s="96">
        <v>3673</v>
      </c>
      <c r="B247" s="97" t="s">
        <v>999</v>
      </c>
      <c r="C247" s="98">
        <v>236</v>
      </c>
      <c r="D247" s="101"/>
      <c r="E247" s="101"/>
      <c r="F247" s="100"/>
    </row>
    <row r="248" spans="1:6" s="95" customFormat="1" ht="22.5">
      <c r="A248" s="96">
        <v>3674</v>
      </c>
      <c r="B248" s="97" t="s">
        <v>1000</v>
      </c>
      <c r="C248" s="98">
        <v>237</v>
      </c>
      <c r="D248" s="101"/>
      <c r="E248" s="101"/>
      <c r="F248" s="100"/>
    </row>
    <row r="249" spans="1:6" s="95" customFormat="1" ht="11.25">
      <c r="A249" s="96" t="s">
        <v>1001</v>
      </c>
      <c r="B249" s="97" t="s">
        <v>1002</v>
      </c>
      <c r="C249" s="98">
        <v>238</v>
      </c>
      <c r="D249" s="99">
        <f>SUM(D250:D251)</f>
        <v>0</v>
      </c>
      <c r="E249" s="99">
        <f>SUM(E250:E251)</f>
        <v>0</v>
      </c>
      <c r="F249" s="100" t="str">
        <f t="shared" si="3"/>
        <v>-</v>
      </c>
    </row>
    <row r="250" spans="1:6" s="95" customFormat="1" ht="11.25">
      <c r="A250" s="96" t="s">
        <v>1003</v>
      </c>
      <c r="B250" s="97" t="s">
        <v>1004</v>
      </c>
      <c r="C250" s="98">
        <v>239</v>
      </c>
      <c r="D250" s="101"/>
      <c r="E250" s="101"/>
      <c r="F250" s="100" t="str">
        <f t="shared" si="3"/>
        <v>-</v>
      </c>
    </row>
    <row r="251" spans="1:6" s="95" customFormat="1" ht="11.25">
      <c r="A251" s="96" t="s">
        <v>1005</v>
      </c>
      <c r="B251" s="97" t="s">
        <v>1006</v>
      </c>
      <c r="C251" s="98">
        <v>240</v>
      </c>
      <c r="D251" s="101"/>
      <c r="E251" s="101"/>
      <c r="F251" s="100" t="str">
        <f t="shared" si="3"/>
        <v>-</v>
      </c>
    </row>
    <row r="252" spans="1:6" s="95" customFormat="1" ht="11.25">
      <c r="A252" s="96" t="s">
        <v>1007</v>
      </c>
      <c r="B252" s="97" t="s">
        <v>1008</v>
      </c>
      <c r="C252" s="98">
        <v>241</v>
      </c>
      <c r="D252" s="99">
        <f>SUM(D253:D256)</f>
        <v>0</v>
      </c>
      <c r="E252" s="99">
        <f>SUM(E253:E256)</f>
        <v>0</v>
      </c>
      <c r="F252" s="100"/>
    </row>
    <row r="253" spans="1:6" s="95" customFormat="1" ht="11.25">
      <c r="A253" s="96" t="s">
        <v>1009</v>
      </c>
      <c r="B253" s="97" t="s">
        <v>817</v>
      </c>
      <c r="C253" s="98">
        <v>242</v>
      </c>
      <c r="D253" s="101"/>
      <c r="E253" s="101"/>
      <c r="F253" s="100"/>
    </row>
    <row r="254" spans="1:6" s="95" customFormat="1" ht="11.25">
      <c r="A254" s="96" t="s">
        <v>1010</v>
      </c>
      <c r="B254" s="97" t="s">
        <v>818</v>
      </c>
      <c r="C254" s="98">
        <v>243</v>
      </c>
      <c r="D254" s="101"/>
      <c r="E254" s="101"/>
      <c r="F254" s="100"/>
    </row>
    <row r="255" spans="1:6" s="95" customFormat="1" ht="22.5">
      <c r="A255" s="96" t="s">
        <v>1011</v>
      </c>
      <c r="B255" s="97" t="s">
        <v>819</v>
      </c>
      <c r="C255" s="98">
        <v>244</v>
      </c>
      <c r="D255" s="101"/>
      <c r="E255" s="101"/>
      <c r="F255" s="100"/>
    </row>
    <row r="256" spans="1:6" s="95" customFormat="1" ht="22.5">
      <c r="A256" s="96" t="s">
        <v>1012</v>
      </c>
      <c r="B256" s="97" t="s">
        <v>820</v>
      </c>
      <c r="C256" s="98">
        <v>245</v>
      </c>
      <c r="D256" s="101"/>
      <c r="E256" s="101"/>
      <c r="F256" s="100"/>
    </row>
    <row r="257" spans="1:6" s="95" customFormat="1" ht="11.25">
      <c r="A257" s="96">
        <v>37</v>
      </c>
      <c r="B257" s="104" t="s">
        <v>1013</v>
      </c>
      <c r="C257" s="98">
        <v>246</v>
      </c>
      <c r="D257" s="99">
        <f>D258+D264</f>
        <v>0</v>
      </c>
      <c r="E257" s="99">
        <f>E258+E264</f>
        <v>0</v>
      </c>
      <c r="F257" s="100" t="str">
        <f t="shared" si="3"/>
        <v>-</v>
      </c>
    </row>
    <row r="258" spans="1:6" s="95" customFormat="1" ht="11.25">
      <c r="A258" s="96">
        <v>371</v>
      </c>
      <c r="B258" s="97" t="s">
        <v>1014</v>
      </c>
      <c r="C258" s="98">
        <v>247</v>
      </c>
      <c r="D258" s="99">
        <f>SUM(D259:D263)</f>
        <v>0</v>
      </c>
      <c r="E258" s="99">
        <f>SUM(E259:E263)</f>
        <v>0</v>
      </c>
      <c r="F258" s="100" t="str">
        <f t="shared" si="3"/>
        <v>-</v>
      </c>
    </row>
    <row r="259" spans="1:6" s="95" customFormat="1" ht="22.5">
      <c r="A259" s="96">
        <v>3711</v>
      </c>
      <c r="B259" s="97" t="s">
        <v>1015</v>
      </c>
      <c r="C259" s="98">
        <v>248</v>
      </c>
      <c r="D259" s="101"/>
      <c r="E259" s="101"/>
      <c r="F259" s="100" t="str">
        <f t="shared" si="3"/>
        <v>-</v>
      </c>
    </row>
    <row r="260" spans="1:6" s="95" customFormat="1" ht="22.5">
      <c r="A260" s="96">
        <v>3712</v>
      </c>
      <c r="B260" s="97" t="s">
        <v>1016</v>
      </c>
      <c r="C260" s="98">
        <v>249</v>
      </c>
      <c r="D260" s="101"/>
      <c r="E260" s="101"/>
      <c r="F260" s="100" t="str">
        <f t="shared" si="3"/>
        <v>-</v>
      </c>
    </row>
    <row r="261" spans="1:6" s="95" customFormat="1" ht="11.25">
      <c r="A261" s="96" t="s">
        <v>1017</v>
      </c>
      <c r="B261" s="97" t="s">
        <v>1018</v>
      </c>
      <c r="C261" s="98">
        <v>250</v>
      </c>
      <c r="D261" s="101"/>
      <c r="E261" s="101"/>
      <c r="F261" s="100" t="str">
        <f t="shared" si="3"/>
        <v>-</v>
      </c>
    </row>
    <row r="262" spans="1:6" s="95" customFormat="1" ht="11.25">
      <c r="A262" s="96" t="s">
        <v>1019</v>
      </c>
      <c r="B262" s="97" t="s">
        <v>1020</v>
      </c>
      <c r="C262" s="98">
        <v>251</v>
      </c>
      <c r="D262" s="101"/>
      <c r="E262" s="101"/>
      <c r="F262" s="100" t="str">
        <f t="shared" si="3"/>
        <v>-</v>
      </c>
    </row>
    <row r="263" spans="1:6" s="95" customFormat="1" ht="11.25">
      <c r="A263" s="96" t="s">
        <v>1021</v>
      </c>
      <c r="B263" s="97" t="s">
        <v>1022</v>
      </c>
      <c r="C263" s="98">
        <v>252</v>
      </c>
      <c r="D263" s="101"/>
      <c r="E263" s="101"/>
      <c r="F263" s="100"/>
    </row>
    <row r="264" spans="1:6" s="95" customFormat="1" ht="11.25">
      <c r="A264" s="96">
        <v>372</v>
      </c>
      <c r="B264" s="102" t="s">
        <v>1023</v>
      </c>
      <c r="C264" s="98">
        <v>253</v>
      </c>
      <c r="D264" s="99">
        <f>SUM(D265:D267)</f>
        <v>0</v>
      </c>
      <c r="E264" s="99">
        <f>SUM(E265:E267)</f>
        <v>0</v>
      </c>
      <c r="F264" s="100" t="str">
        <f t="shared" si="3"/>
        <v>-</v>
      </c>
    </row>
    <row r="265" spans="1:6" s="95" customFormat="1" ht="11.25">
      <c r="A265" s="96">
        <v>3721</v>
      </c>
      <c r="B265" s="97" t="s">
        <v>1024</v>
      </c>
      <c r="C265" s="98">
        <v>254</v>
      </c>
      <c r="D265" s="101"/>
      <c r="E265" s="101"/>
      <c r="F265" s="100" t="str">
        <f t="shared" si="3"/>
        <v>-</v>
      </c>
    </row>
    <row r="266" spans="1:6" s="95" customFormat="1" ht="11.25">
      <c r="A266" s="96">
        <v>3722</v>
      </c>
      <c r="B266" s="97" t="s">
        <v>1025</v>
      </c>
      <c r="C266" s="98">
        <v>255</v>
      </c>
      <c r="D266" s="101"/>
      <c r="E266" s="101"/>
      <c r="F266" s="100" t="str">
        <f t="shared" si="3"/>
        <v>-</v>
      </c>
    </row>
    <row r="267" spans="1:6" s="95" customFormat="1" ht="11.25">
      <c r="A267" s="96" t="s">
        <v>1026</v>
      </c>
      <c r="B267" s="97" t="s">
        <v>1027</v>
      </c>
      <c r="C267" s="98">
        <v>256</v>
      </c>
      <c r="D267" s="101"/>
      <c r="E267" s="101"/>
      <c r="F267" s="100"/>
    </row>
    <row r="268" spans="1:6" s="95" customFormat="1" ht="11.25">
      <c r="A268" s="96">
        <v>38</v>
      </c>
      <c r="B268" s="97" t="s">
        <v>1028</v>
      </c>
      <c r="C268" s="98">
        <v>257</v>
      </c>
      <c r="D268" s="99">
        <f>D269+D273+D277+D283</f>
        <v>0</v>
      </c>
      <c r="E268" s="99">
        <f>E269+E273+E277+E283</f>
        <v>0</v>
      </c>
      <c r="F268" s="100" t="str">
        <f t="shared" si="3"/>
        <v>-</v>
      </c>
    </row>
    <row r="269" spans="1:6" s="95" customFormat="1" ht="11.25">
      <c r="A269" s="96">
        <v>381</v>
      </c>
      <c r="B269" s="97" t="s">
        <v>1029</v>
      </c>
      <c r="C269" s="98">
        <v>258</v>
      </c>
      <c r="D269" s="99">
        <f>SUM(D270:D272)</f>
        <v>0</v>
      </c>
      <c r="E269" s="99">
        <f>SUM(E270:E272)</f>
        <v>0</v>
      </c>
      <c r="F269" s="100" t="str">
        <f t="shared" si="3"/>
        <v>-</v>
      </c>
    </row>
    <row r="270" spans="1:6" s="95" customFormat="1" ht="11.25">
      <c r="A270" s="96">
        <v>3811</v>
      </c>
      <c r="B270" s="97" t="s">
        <v>1030</v>
      </c>
      <c r="C270" s="98">
        <v>259</v>
      </c>
      <c r="D270" s="101"/>
      <c r="E270" s="101"/>
      <c r="F270" s="100" t="str">
        <f aca="true" t="shared" si="4" ref="F270:F299">IF(D270&lt;&gt;0,IF(E270/D270&gt;=100,"&gt;&gt;100",E270/D270*100),"-")</f>
        <v>-</v>
      </c>
    </row>
    <row r="271" spans="1:6" s="95" customFormat="1" ht="11.25">
      <c r="A271" s="96">
        <v>3812</v>
      </c>
      <c r="B271" s="97" t="s">
        <v>1031</v>
      </c>
      <c r="C271" s="98">
        <v>260</v>
      </c>
      <c r="D271" s="101"/>
      <c r="E271" s="101"/>
      <c r="F271" s="100" t="str">
        <f t="shared" si="4"/>
        <v>-</v>
      </c>
    </row>
    <row r="272" spans="1:6" s="95" customFormat="1" ht="11.25">
      <c r="A272" s="96" t="s">
        <v>1032</v>
      </c>
      <c r="B272" s="97" t="s">
        <v>1033</v>
      </c>
      <c r="C272" s="98">
        <v>261</v>
      </c>
      <c r="D272" s="101"/>
      <c r="E272" s="101"/>
      <c r="F272" s="100"/>
    </row>
    <row r="273" spans="1:6" s="95" customFormat="1" ht="11.25">
      <c r="A273" s="96">
        <v>382</v>
      </c>
      <c r="B273" s="97" t="s">
        <v>1034</v>
      </c>
      <c r="C273" s="98">
        <v>262</v>
      </c>
      <c r="D273" s="99">
        <f>SUM(D274:D276)</f>
        <v>0</v>
      </c>
      <c r="E273" s="99">
        <f>SUM(E274:E276)</f>
        <v>0</v>
      </c>
      <c r="F273" s="100" t="str">
        <f t="shared" si="4"/>
        <v>-</v>
      </c>
    </row>
    <row r="274" spans="1:6" s="95" customFormat="1" ht="11.25">
      <c r="A274" s="96">
        <v>3821</v>
      </c>
      <c r="B274" s="97" t="s">
        <v>1035</v>
      </c>
      <c r="C274" s="98">
        <v>263</v>
      </c>
      <c r="D274" s="101"/>
      <c r="E274" s="101"/>
      <c r="F274" s="100" t="str">
        <f t="shared" si="4"/>
        <v>-</v>
      </c>
    </row>
    <row r="275" spans="1:6" s="95" customFormat="1" ht="11.25">
      <c r="A275" s="96">
        <v>3822</v>
      </c>
      <c r="B275" s="97" t="s">
        <v>1036</v>
      </c>
      <c r="C275" s="98">
        <v>264</v>
      </c>
      <c r="D275" s="101"/>
      <c r="E275" s="101"/>
      <c r="F275" s="100" t="str">
        <f t="shared" si="4"/>
        <v>-</v>
      </c>
    </row>
    <row r="276" spans="1:6" s="95" customFormat="1" ht="11.25">
      <c r="A276" s="96" t="s">
        <v>1037</v>
      </c>
      <c r="B276" s="97" t="s">
        <v>1038</v>
      </c>
      <c r="C276" s="98">
        <v>265</v>
      </c>
      <c r="D276" s="101"/>
      <c r="E276" s="101"/>
      <c r="F276" s="100"/>
    </row>
    <row r="277" spans="1:6" s="95" customFormat="1" ht="11.25">
      <c r="A277" s="96">
        <v>383</v>
      </c>
      <c r="B277" s="97" t="s">
        <v>1039</v>
      </c>
      <c r="C277" s="98">
        <v>266</v>
      </c>
      <c r="D277" s="99">
        <f>SUM(D278:D282)</f>
        <v>0</v>
      </c>
      <c r="E277" s="99">
        <f>SUM(E278:E282)</f>
        <v>0</v>
      </c>
      <c r="F277" s="100" t="str">
        <f t="shared" si="4"/>
        <v>-</v>
      </c>
    </row>
    <row r="278" spans="1:6" s="95" customFormat="1" ht="11.25">
      <c r="A278" s="96">
        <v>3831</v>
      </c>
      <c r="B278" s="97" t="s">
        <v>1040</v>
      </c>
      <c r="C278" s="98">
        <v>267</v>
      </c>
      <c r="D278" s="101"/>
      <c r="E278" s="101"/>
      <c r="F278" s="100" t="str">
        <f t="shared" si="4"/>
        <v>-</v>
      </c>
    </row>
    <row r="279" spans="1:6" s="95" customFormat="1" ht="11.25">
      <c r="A279" s="96">
        <v>3832</v>
      </c>
      <c r="B279" s="97" t="s">
        <v>1041</v>
      </c>
      <c r="C279" s="98">
        <v>268</v>
      </c>
      <c r="D279" s="101"/>
      <c r="E279" s="101"/>
      <c r="F279" s="100" t="str">
        <f t="shared" si="4"/>
        <v>-</v>
      </c>
    </row>
    <row r="280" spans="1:6" s="95" customFormat="1" ht="11.25">
      <c r="A280" s="96">
        <v>3833</v>
      </c>
      <c r="B280" s="97" t="s">
        <v>1042</v>
      </c>
      <c r="C280" s="98">
        <v>269</v>
      </c>
      <c r="D280" s="101"/>
      <c r="E280" s="101"/>
      <c r="F280" s="100" t="str">
        <f t="shared" si="4"/>
        <v>-</v>
      </c>
    </row>
    <row r="281" spans="1:6" s="95" customFormat="1" ht="11.25">
      <c r="A281" s="96">
        <v>3834</v>
      </c>
      <c r="B281" s="97" t="s">
        <v>1043</v>
      </c>
      <c r="C281" s="98">
        <v>270</v>
      </c>
      <c r="D281" s="101"/>
      <c r="E281" s="101"/>
      <c r="F281" s="100" t="str">
        <f t="shared" si="4"/>
        <v>-</v>
      </c>
    </row>
    <row r="282" spans="1:6" s="95" customFormat="1" ht="11.25">
      <c r="A282" s="96" t="s">
        <v>1044</v>
      </c>
      <c r="B282" s="97" t="s">
        <v>904</v>
      </c>
      <c r="C282" s="98">
        <v>271</v>
      </c>
      <c r="D282" s="101"/>
      <c r="E282" s="101"/>
      <c r="F282" s="100" t="str">
        <f t="shared" si="4"/>
        <v>-</v>
      </c>
    </row>
    <row r="283" spans="1:6" s="95" customFormat="1" ht="11.25">
      <c r="A283" s="96">
        <v>386</v>
      </c>
      <c r="B283" s="97" t="s">
        <v>1045</v>
      </c>
      <c r="C283" s="98">
        <v>272</v>
      </c>
      <c r="D283" s="99">
        <f>SUM(D284:D287)</f>
        <v>0</v>
      </c>
      <c r="E283" s="99">
        <f>SUM(E284:E287)</f>
        <v>0</v>
      </c>
      <c r="F283" s="100" t="str">
        <f t="shared" si="4"/>
        <v>-</v>
      </c>
    </row>
    <row r="284" spans="1:6" s="95" customFormat="1" ht="22.5">
      <c r="A284" s="96">
        <v>3861</v>
      </c>
      <c r="B284" s="97" t="s">
        <v>1046</v>
      </c>
      <c r="C284" s="98">
        <v>273</v>
      </c>
      <c r="D284" s="101"/>
      <c r="E284" s="101"/>
      <c r="F284" s="100" t="str">
        <f t="shared" si="4"/>
        <v>-</v>
      </c>
    </row>
    <row r="285" spans="1:6" s="95" customFormat="1" ht="22.5">
      <c r="A285" s="96">
        <v>3862</v>
      </c>
      <c r="B285" s="97" t="s">
        <v>1047</v>
      </c>
      <c r="C285" s="98">
        <v>274</v>
      </c>
      <c r="D285" s="101"/>
      <c r="E285" s="101"/>
      <c r="F285" s="100" t="str">
        <f t="shared" si="4"/>
        <v>-</v>
      </c>
    </row>
    <row r="286" spans="1:6" s="95" customFormat="1" ht="11.25">
      <c r="A286" s="96">
        <v>3863</v>
      </c>
      <c r="B286" s="97" t="s">
        <v>1048</v>
      </c>
      <c r="C286" s="98">
        <v>275</v>
      </c>
      <c r="D286" s="101"/>
      <c r="E286" s="101"/>
      <c r="F286" s="100" t="str">
        <f t="shared" si="4"/>
        <v>-</v>
      </c>
    </row>
    <row r="287" spans="1:6" s="95" customFormat="1" ht="11.25">
      <c r="A287" s="96" t="s">
        <v>1049</v>
      </c>
      <c r="B287" s="97" t="s">
        <v>1050</v>
      </c>
      <c r="C287" s="98">
        <v>276</v>
      </c>
      <c r="D287" s="101"/>
      <c r="E287" s="101"/>
      <c r="F287" s="100"/>
    </row>
    <row r="288" spans="1:6" s="95" customFormat="1" ht="11.25">
      <c r="A288" s="96" t="s">
        <v>1051</v>
      </c>
      <c r="B288" s="97" t="s">
        <v>1052</v>
      </c>
      <c r="C288" s="98">
        <v>277</v>
      </c>
      <c r="D288" s="101"/>
      <c r="E288" s="101"/>
      <c r="F288" s="100" t="str">
        <f t="shared" si="4"/>
        <v>-</v>
      </c>
    </row>
    <row r="289" spans="1:6" s="95" customFormat="1" ht="11.25">
      <c r="A289" s="96" t="s">
        <v>1051</v>
      </c>
      <c r="B289" s="97" t="s">
        <v>1053</v>
      </c>
      <c r="C289" s="98">
        <v>278</v>
      </c>
      <c r="D289" s="101"/>
      <c r="E289" s="101"/>
      <c r="F289" s="100" t="str">
        <f t="shared" si="4"/>
        <v>-</v>
      </c>
    </row>
    <row r="290" spans="1:6" s="95" customFormat="1" ht="11.25">
      <c r="A290" s="96" t="s">
        <v>1051</v>
      </c>
      <c r="B290" s="97" t="s">
        <v>1054</v>
      </c>
      <c r="C290" s="98">
        <v>279</v>
      </c>
      <c r="D290" s="99">
        <f>IF(D289&gt;=D288,D289-D288,0)</f>
        <v>0</v>
      </c>
      <c r="E290" s="99">
        <f>IF(E289&gt;=E288,E289-E288,0)</f>
        <v>0</v>
      </c>
      <c r="F290" s="100" t="str">
        <f t="shared" si="4"/>
        <v>-</v>
      </c>
    </row>
    <row r="291" spans="1:6" s="95" customFormat="1" ht="11.25">
      <c r="A291" s="96" t="s">
        <v>1051</v>
      </c>
      <c r="B291" s="97" t="s">
        <v>1055</v>
      </c>
      <c r="C291" s="98">
        <v>280</v>
      </c>
      <c r="D291" s="99">
        <f>IF(D288&gt;=D289,D288-D289,0)</f>
        <v>0</v>
      </c>
      <c r="E291" s="99">
        <f>IF(E288&gt;=E289,E288-E289,0)</f>
        <v>0</v>
      </c>
      <c r="F291" s="100" t="str">
        <f t="shared" si="4"/>
        <v>-</v>
      </c>
    </row>
    <row r="292" spans="1:6" s="95" customFormat="1" ht="11.25">
      <c r="A292" s="96" t="s">
        <v>1051</v>
      </c>
      <c r="B292" s="97" t="s">
        <v>1056</v>
      </c>
      <c r="C292" s="98">
        <v>281</v>
      </c>
      <c r="D292" s="99">
        <f>D159-D290+D291</f>
        <v>5673511</v>
      </c>
      <c r="E292" s="99">
        <f>E159-E290+E291</f>
        <v>5712218</v>
      </c>
      <c r="F292" s="100">
        <f t="shared" si="4"/>
        <v>100.68224067953689</v>
      </c>
    </row>
    <row r="293" spans="1:6" s="95" customFormat="1" ht="11.25">
      <c r="A293" s="96" t="s">
        <v>1051</v>
      </c>
      <c r="B293" s="97" t="s">
        <v>1057</v>
      </c>
      <c r="C293" s="98">
        <v>282</v>
      </c>
      <c r="D293" s="99">
        <f>IF(D12&gt;=D292,D12-D292,0)</f>
        <v>0</v>
      </c>
      <c r="E293" s="99">
        <f>IF(E12&gt;=E292,E12-E292,0)</f>
        <v>235943</v>
      </c>
      <c r="F293" s="100" t="str">
        <f t="shared" si="4"/>
        <v>-</v>
      </c>
    </row>
    <row r="294" spans="1:6" s="95" customFormat="1" ht="11.25">
      <c r="A294" s="96" t="s">
        <v>1051</v>
      </c>
      <c r="B294" s="97" t="s">
        <v>1058</v>
      </c>
      <c r="C294" s="98">
        <v>283</v>
      </c>
      <c r="D294" s="99">
        <f>IF(D292&gt;=D12,D292-D12,0)</f>
        <v>157907</v>
      </c>
      <c r="E294" s="99">
        <f>IF(E292&gt;=E12,E292-E12,0)</f>
        <v>0</v>
      </c>
      <c r="F294" s="100">
        <f t="shared" si="4"/>
        <v>0</v>
      </c>
    </row>
    <row r="295" spans="1:6" s="95" customFormat="1" ht="11.25">
      <c r="A295" s="96">
        <v>92211</v>
      </c>
      <c r="B295" s="97" t="s">
        <v>1059</v>
      </c>
      <c r="C295" s="98">
        <v>284</v>
      </c>
      <c r="D295" s="101">
        <v>16272</v>
      </c>
      <c r="E295" s="101">
        <v>0</v>
      </c>
      <c r="F295" s="100">
        <f t="shared" si="4"/>
        <v>0</v>
      </c>
    </row>
    <row r="296" spans="1:6" s="95" customFormat="1" ht="11.25">
      <c r="A296" s="96">
        <v>92221</v>
      </c>
      <c r="B296" s="97" t="s">
        <v>1060</v>
      </c>
      <c r="C296" s="98">
        <v>285</v>
      </c>
      <c r="D296" s="101"/>
      <c r="E296" s="101">
        <v>161613</v>
      </c>
      <c r="F296" s="100" t="str">
        <f t="shared" si="4"/>
        <v>-</v>
      </c>
    </row>
    <row r="297" spans="1:6" s="95" customFormat="1" ht="11.25">
      <c r="A297" s="96">
        <v>96</v>
      </c>
      <c r="B297" s="97" t="s">
        <v>1061</v>
      </c>
      <c r="C297" s="98">
        <v>286</v>
      </c>
      <c r="D297" s="101">
        <v>3150</v>
      </c>
      <c r="E297" s="101">
        <v>3150</v>
      </c>
      <c r="F297" s="100">
        <f t="shared" si="4"/>
        <v>100</v>
      </c>
    </row>
    <row r="298" spans="1:6" s="95" customFormat="1" ht="11.25">
      <c r="A298" s="96">
        <v>9661</v>
      </c>
      <c r="B298" s="97" t="s">
        <v>1062</v>
      </c>
      <c r="C298" s="98">
        <v>287</v>
      </c>
      <c r="D298" s="101"/>
      <c r="E298" s="101"/>
      <c r="F298" s="100" t="str">
        <f t="shared" si="4"/>
        <v>-</v>
      </c>
    </row>
    <row r="299" spans="1:6" s="95" customFormat="1" ht="11.25">
      <c r="A299" s="105" t="s">
        <v>1063</v>
      </c>
      <c r="B299" s="106" t="s">
        <v>1064</v>
      </c>
      <c r="C299" s="107">
        <v>288</v>
      </c>
      <c r="D299" s="108"/>
      <c r="E299" s="108"/>
      <c r="F299" s="109" t="str">
        <f t="shared" si="4"/>
        <v>-</v>
      </c>
    </row>
    <row r="300" spans="1:6" s="95" customFormat="1" ht="15" customHeight="1">
      <c r="A300" s="372" t="s">
        <v>1065</v>
      </c>
      <c r="B300" s="373"/>
      <c r="C300" s="92"/>
      <c r="D300" s="93"/>
      <c r="E300" s="93"/>
      <c r="F300" s="94"/>
    </row>
    <row r="301" spans="1:6" s="95" customFormat="1" ht="11.25">
      <c r="A301" s="96">
        <v>7</v>
      </c>
      <c r="B301" s="97" t="s">
        <v>1066</v>
      </c>
      <c r="C301" s="98">
        <v>289</v>
      </c>
      <c r="D301" s="99">
        <f>D302+D314+D347+D351</f>
        <v>0</v>
      </c>
      <c r="E301" s="99">
        <f>E302+E314+E347+E351</f>
        <v>0</v>
      </c>
      <c r="F301" s="100" t="str">
        <f aca="true" t="shared" si="5" ref="F301:F364">IF(D301&lt;&gt;0,IF(E301/D301&gt;=100,"&gt;&gt;100",E301/D301*100),"-")</f>
        <v>-</v>
      </c>
    </row>
    <row r="302" spans="1:6" s="95" customFormat="1" ht="11.25">
      <c r="A302" s="96">
        <v>71</v>
      </c>
      <c r="B302" s="97" t="s">
        <v>1067</v>
      </c>
      <c r="C302" s="98">
        <v>290</v>
      </c>
      <c r="D302" s="99">
        <f>D303+D307</f>
        <v>0</v>
      </c>
      <c r="E302" s="99">
        <f>E303+E307</f>
        <v>0</v>
      </c>
      <c r="F302" s="100" t="str">
        <f t="shared" si="5"/>
        <v>-</v>
      </c>
    </row>
    <row r="303" spans="1:6" s="95" customFormat="1" ht="11.25">
      <c r="A303" s="96">
        <v>711</v>
      </c>
      <c r="B303" s="97" t="s">
        <v>1068</v>
      </c>
      <c r="C303" s="98">
        <v>291</v>
      </c>
      <c r="D303" s="99">
        <f>SUM(D304:D306)</f>
        <v>0</v>
      </c>
      <c r="E303" s="99">
        <f>SUM(E304:E306)</f>
        <v>0</v>
      </c>
      <c r="F303" s="100" t="str">
        <f t="shared" si="5"/>
        <v>-</v>
      </c>
    </row>
    <row r="304" spans="1:6" s="95" customFormat="1" ht="11.25">
      <c r="A304" s="96">
        <v>7111</v>
      </c>
      <c r="B304" s="97" t="s">
        <v>1069</v>
      </c>
      <c r="C304" s="98">
        <v>292</v>
      </c>
      <c r="D304" s="101"/>
      <c r="E304" s="101"/>
      <c r="F304" s="100" t="str">
        <f t="shared" si="5"/>
        <v>-</v>
      </c>
    </row>
    <row r="305" spans="1:6" s="95" customFormat="1" ht="11.25">
      <c r="A305" s="96">
        <v>7112</v>
      </c>
      <c r="B305" s="97" t="s">
        <v>1070</v>
      </c>
      <c r="C305" s="98">
        <v>293</v>
      </c>
      <c r="D305" s="101"/>
      <c r="E305" s="101"/>
      <c r="F305" s="100" t="str">
        <f t="shared" si="5"/>
        <v>-</v>
      </c>
    </row>
    <row r="306" spans="1:6" s="95" customFormat="1" ht="11.25">
      <c r="A306" s="96">
        <v>7113</v>
      </c>
      <c r="B306" s="97" t="s">
        <v>1071</v>
      </c>
      <c r="C306" s="98">
        <v>294</v>
      </c>
      <c r="D306" s="101"/>
      <c r="E306" s="101"/>
      <c r="F306" s="100" t="str">
        <f t="shared" si="5"/>
        <v>-</v>
      </c>
    </row>
    <row r="307" spans="1:6" s="95" customFormat="1" ht="11.25">
      <c r="A307" s="96">
        <v>712</v>
      </c>
      <c r="B307" s="97" t="s">
        <v>1072</v>
      </c>
      <c r="C307" s="98">
        <v>295</v>
      </c>
      <c r="D307" s="99">
        <f>SUM(D308:D313)</f>
        <v>0</v>
      </c>
      <c r="E307" s="99">
        <f>SUM(E308:E313)</f>
        <v>0</v>
      </c>
      <c r="F307" s="100" t="str">
        <f t="shared" si="5"/>
        <v>-</v>
      </c>
    </row>
    <row r="308" spans="1:6" s="95" customFormat="1" ht="11.25">
      <c r="A308" s="96">
        <v>7121</v>
      </c>
      <c r="B308" s="97" t="s">
        <v>1073</v>
      </c>
      <c r="C308" s="98">
        <v>296</v>
      </c>
      <c r="D308" s="101"/>
      <c r="E308" s="101"/>
      <c r="F308" s="100" t="str">
        <f t="shared" si="5"/>
        <v>-</v>
      </c>
    </row>
    <row r="309" spans="1:6" s="95" customFormat="1" ht="11.25">
      <c r="A309" s="96">
        <v>7122</v>
      </c>
      <c r="B309" s="97" t="s">
        <v>1074</v>
      </c>
      <c r="C309" s="98">
        <v>297</v>
      </c>
      <c r="D309" s="101"/>
      <c r="E309" s="101"/>
      <c r="F309" s="100" t="str">
        <f t="shared" si="5"/>
        <v>-</v>
      </c>
    </row>
    <row r="310" spans="1:6" s="95" customFormat="1" ht="11.25">
      <c r="A310" s="96">
        <v>7123</v>
      </c>
      <c r="B310" s="97" t="s">
        <v>1075</v>
      </c>
      <c r="C310" s="98">
        <v>298</v>
      </c>
      <c r="D310" s="101"/>
      <c r="E310" s="101"/>
      <c r="F310" s="100" t="str">
        <f t="shared" si="5"/>
        <v>-</v>
      </c>
    </row>
    <row r="311" spans="1:6" s="95" customFormat="1" ht="11.25">
      <c r="A311" s="96">
        <v>7124</v>
      </c>
      <c r="B311" s="97" t="s">
        <v>1076</v>
      </c>
      <c r="C311" s="98">
        <v>299</v>
      </c>
      <c r="D311" s="101"/>
      <c r="E311" s="101"/>
      <c r="F311" s="100" t="str">
        <f t="shared" si="5"/>
        <v>-</v>
      </c>
    </row>
    <row r="312" spans="1:6" s="95" customFormat="1" ht="11.25">
      <c r="A312" s="96">
        <v>7125</v>
      </c>
      <c r="B312" s="97" t="s">
        <v>1077</v>
      </c>
      <c r="C312" s="98">
        <v>300</v>
      </c>
      <c r="D312" s="101"/>
      <c r="E312" s="101"/>
      <c r="F312" s="100" t="str">
        <f t="shared" si="5"/>
        <v>-</v>
      </c>
    </row>
    <row r="313" spans="1:6" s="95" customFormat="1" ht="11.25">
      <c r="A313" s="96">
        <v>7126</v>
      </c>
      <c r="B313" s="97" t="s">
        <v>1078</v>
      </c>
      <c r="C313" s="98">
        <v>301</v>
      </c>
      <c r="D313" s="101"/>
      <c r="E313" s="101"/>
      <c r="F313" s="100" t="str">
        <f t="shared" si="5"/>
        <v>-</v>
      </c>
    </row>
    <row r="314" spans="1:6" s="95" customFormat="1" ht="11.25">
      <c r="A314" s="96">
        <v>72</v>
      </c>
      <c r="B314" s="102" t="s">
        <v>1079</v>
      </c>
      <c r="C314" s="98">
        <v>302</v>
      </c>
      <c r="D314" s="99">
        <f>D315+D320+D329+D334+D339+D342</f>
        <v>0</v>
      </c>
      <c r="E314" s="99">
        <f>E315+E320+E329+E334+E339+E342</f>
        <v>0</v>
      </c>
      <c r="F314" s="100" t="str">
        <f t="shared" si="5"/>
        <v>-</v>
      </c>
    </row>
    <row r="315" spans="1:6" s="95" customFormat="1" ht="11.25">
      <c r="A315" s="96">
        <v>721</v>
      </c>
      <c r="B315" s="97" t="s">
        <v>1080</v>
      </c>
      <c r="C315" s="98">
        <v>303</v>
      </c>
      <c r="D315" s="99">
        <f>SUM(D316:D319)</f>
        <v>0</v>
      </c>
      <c r="E315" s="99">
        <f>SUM(E316:E319)</f>
        <v>0</v>
      </c>
      <c r="F315" s="100" t="str">
        <f t="shared" si="5"/>
        <v>-</v>
      </c>
    </row>
    <row r="316" spans="1:6" s="95" customFormat="1" ht="11.25">
      <c r="A316" s="96">
        <v>7211</v>
      </c>
      <c r="B316" s="97" t="s">
        <v>1081</v>
      </c>
      <c r="C316" s="98">
        <v>304</v>
      </c>
      <c r="D316" s="101"/>
      <c r="E316" s="101"/>
      <c r="F316" s="100" t="str">
        <f t="shared" si="5"/>
        <v>-</v>
      </c>
    </row>
    <row r="317" spans="1:6" s="95" customFormat="1" ht="11.25">
      <c r="A317" s="96">
        <v>7212</v>
      </c>
      <c r="B317" s="97" t="s">
        <v>1082</v>
      </c>
      <c r="C317" s="98">
        <v>305</v>
      </c>
      <c r="D317" s="101"/>
      <c r="E317" s="101"/>
      <c r="F317" s="100" t="str">
        <f t="shared" si="5"/>
        <v>-</v>
      </c>
    </row>
    <row r="318" spans="1:6" s="95" customFormat="1" ht="11.25">
      <c r="A318" s="96">
        <v>7213</v>
      </c>
      <c r="B318" s="97" t="s">
        <v>1083</v>
      </c>
      <c r="C318" s="98">
        <v>306</v>
      </c>
      <c r="D318" s="101"/>
      <c r="E318" s="101"/>
      <c r="F318" s="100" t="str">
        <f t="shared" si="5"/>
        <v>-</v>
      </c>
    </row>
    <row r="319" spans="1:6" s="95" customFormat="1" ht="11.25">
      <c r="A319" s="96">
        <v>7214</v>
      </c>
      <c r="B319" s="97" t="s">
        <v>1084</v>
      </c>
      <c r="C319" s="98">
        <v>307</v>
      </c>
      <c r="D319" s="101"/>
      <c r="E319" s="101"/>
      <c r="F319" s="100" t="str">
        <f t="shared" si="5"/>
        <v>-</v>
      </c>
    </row>
    <row r="320" spans="1:6" s="95" customFormat="1" ht="11.25">
      <c r="A320" s="96">
        <v>722</v>
      </c>
      <c r="B320" s="97" t="s">
        <v>1085</v>
      </c>
      <c r="C320" s="98">
        <v>308</v>
      </c>
      <c r="D320" s="99">
        <f>SUM(D321:D328)</f>
        <v>0</v>
      </c>
      <c r="E320" s="99">
        <f>SUM(E321:E328)</f>
        <v>0</v>
      </c>
      <c r="F320" s="100" t="str">
        <f t="shared" si="5"/>
        <v>-</v>
      </c>
    </row>
    <row r="321" spans="1:6" s="95" customFormat="1" ht="11.25">
      <c r="A321" s="96">
        <v>7221</v>
      </c>
      <c r="B321" s="97" t="s">
        <v>1086</v>
      </c>
      <c r="C321" s="98">
        <v>309</v>
      </c>
      <c r="D321" s="101"/>
      <c r="E321" s="101"/>
      <c r="F321" s="100" t="str">
        <f t="shared" si="5"/>
        <v>-</v>
      </c>
    </row>
    <row r="322" spans="1:6" s="95" customFormat="1" ht="11.25">
      <c r="A322" s="96">
        <v>7222</v>
      </c>
      <c r="B322" s="97" t="s">
        <v>1087</v>
      </c>
      <c r="C322" s="98">
        <v>310</v>
      </c>
      <c r="D322" s="101"/>
      <c r="E322" s="101"/>
      <c r="F322" s="100" t="str">
        <f t="shared" si="5"/>
        <v>-</v>
      </c>
    </row>
    <row r="323" spans="1:6" s="95" customFormat="1" ht="11.25">
      <c r="A323" s="96">
        <v>7223</v>
      </c>
      <c r="B323" s="97" t="s">
        <v>1088</v>
      </c>
      <c r="C323" s="98">
        <v>311</v>
      </c>
      <c r="D323" s="101"/>
      <c r="E323" s="101"/>
      <c r="F323" s="100" t="str">
        <f t="shared" si="5"/>
        <v>-</v>
      </c>
    </row>
    <row r="324" spans="1:6" s="95" customFormat="1" ht="11.25">
      <c r="A324" s="96">
        <v>7224</v>
      </c>
      <c r="B324" s="97" t="s">
        <v>1089</v>
      </c>
      <c r="C324" s="98">
        <v>312</v>
      </c>
      <c r="D324" s="101"/>
      <c r="E324" s="101"/>
      <c r="F324" s="100" t="str">
        <f t="shared" si="5"/>
        <v>-</v>
      </c>
    </row>
    <row r="325" spans="1:6" s="95" customFormat="1" ht="11.25">
      <c r="A325" s="96">
        <v>7225</v>
      </c>
      <c r="B325" s="97" t="s">
        <v>1090</v>
      </c>
      <c r="C325" s="98">
        <v>313</v>
      </c>
      <c r="D325" s="101"/>
      <c r="E325" s="101"/>
      <c r="F325" s="100" t="str">
        <f t="shared" si="5"/>
        <v>-</v>
      </c>
    </row>
    <row r="326" spans="1:6" s="95" customFormat="1" ht="11.25">
      <c r="A326" s="96">
        <v>7226</v>
      </c>
      <c r="B326" s="97" t="s">
        <v>1091</v>
      </c>
      <c r="C326" s="98">
        <v>314</v>
      </c>
      <c r="D326" s="101"/>
      <c r="E326" s="101"/>
      <c r="F326" s="100" t="str">
        <f t="shared" si="5"/>
        <v>-</v>
      </c>
    </row>
    <row r="327" spans="1:6" s="95" customFormat="1" ht="11.25">
      <c r="A327" s="96">
        <v>7227</v>
      </c>
      <c r="B327" s="97" t="s">
        <v>1092</v>
      </c>
      <c r="C327" s="98">
        <v>315</v>
      </c>
      <c r="D327" s="101"/>
      <c r="E327" s="101"/>
      <c r="F327" s="100" t="str">
        <f t="shared" si="5"/>
        <v>-</v>
      </c>
    </row>
    <row r="328" spans="1:6" s="95" customFormat="1" ht="11.25">
      <c r="A328" s="96" t="s">
        <v>1093</v>
      </c>
      <c r="B328" s="97" t="s">
        <v>1094</v>
      </c>
      <c r="C328" s="98">
        <v>316</v>
      </c>
      <c r="D328" s="101"/>
      <c r="E328" s="101"/>
      <c r="F328" s="100" t="str">
        <f t="shared" si="5"/>
        <v>-</v>
      </c>
    </row>
    <row r="329" spans="1:6" s="95" customFormat="1" ht="11.25">
      <c r="A329" s="96">
        <v>723</v>
      </c>
      <c r="B329" s="102" t="s">
        <v>1095</v>
      </c>
      <c r="C329" s="98">
        <v>317</v>
      </c>
      <c r="D329" s="99">
        <f>SUM(D330:D333)</f>
        <v>0</v>
      </c>
      <c r="E329" s="99">
        <f>SUM(E330:E333)</f>
        <v>0</v>
      </c>
      <c r="F329" s="100" t="str">
        <f t="shared" si="5"/>
        <v>-</v>
      </c>
    </row>
    <row r="330" spans="1:6" s="95" customFormat="1" ht="11.25">
      <c r="A330" s="96">
        <v>7231</v>
      </c>
      <c r="B330" s="97" t="s">
        <v>1096</v>
      </c>
      <c r="C330" s="98">
        <v>318</v>
      </c>
      <c r="D330" s="101"/>
      <c r="E330" s="101"/>
      <c r="F330" s="100" t="str">
        <f t="shared" si="5"/>
        <v>-</v>
      </c>
    </row>
    <row r="331" spans="1:6" s="95" customFormat="1" ht="11.25">
      <c r="A331" s="96">
        <v>7232</v>
      </c>
      <c r="B331" s="97" t="s">
        <v>1097</v>
      </c>
      <c r="C331" s="98">
        <v>319</v>
      </c>
      <c r="D331" s="101"/>
      <c r="E331" s="101"/>
      <c r="F331" s="100" t="str">
        <f t="shared" si="5"/>
        <v>-</v>
      </c>
    </row>
    <row r="332" spans="1:6" s="95" customFormat="1" ht="11.25">
      <c r="A332" s="96">
        <v>7233</v>
      </c>
      <c r="B332" s="97" t="s">
        <v>1098</v>
      </c>
      <c r="C332" s="98">
        <v>320</v>
      </c>
      <c r="D332" s="101"/>
      <c r="E332" s="101"/>
      <c r="F332" s="100" t="str">
        <f t="shared" si="5"/>
        <v>-</v>
      </c>
    </row>
    <row r="333" spans="1:6" s="95" customFormat="1" ht="11.25">
      <c r="A333" s="96">
        <v>7234</v>
      </c>
      <c r="B333" s="102" t="s">
        <v>1099</v>
      </c>
      <c r="C333" s="98">
        <v>321</v>
      </c>
      <c r="D333" s="101"/>
      <c r="E333" s="101"/>
      <c r="F333" s="100" t="str">
        <f t="shared" si="5"/>
        <v>-</v>
      </c>
    </row>
    <row r="334" spans="1:6" s="95" customFormat="1" ht="11.25">
      <c r="A334" s="96">
        <v>724</v>
      </c>
      <c r="B334" s="102" t="s">
        <v>1100</v>
      </c>
      <c r="C334" s="98">
        <v>322</v>
      </c>
      <c r="D334" s="99">
        <f>SUM(D335:D338)</f>
        <v>0</v>
      </c>
      <c r="E334" s="99">
        <f>SUM(E335:E338)</f>
        <v>0</v>
      </c>
      <c r="F334" s="100" t="str">
        <f t="shared" si="5"/>
        <v>-</v>
      </c>
    </row>
    <row r="335" spans="1:6" s="95" customFormat="1" ht="11.25">
      <c r="A335" s="96">
        <v>7241</v>
      </c>
      <c r="B335" s="97" t="s">
        <v>1101</v>
      </c>
      <c r="C335" s="98">
        <v>323</v>
      </c>
      <c r="D335" s="101"/>
      <c r="E335" s="101"/>
      <c r="F335" s="100" t="str">
        <f t="shared" si="5"/>
        <v>-</v>
      </c>
    </row>
    <row r="336" spans="1:6" s="95" customFormat="1" ht="11.25">
      <c r="A336" s="96">
        <v>7242</v>
      </c>
      <c r="B336" s="97" t="s">
        <v>1102</v>
      </c>
      <c r="C336" s="98">
        <v>324</v>
      </c>
      <c r="D336" s="101"/>
      <c r="E336" s="101"/>
      <c r="F336" s="100" t="str">
        <f t="shared" si="5"/>
        <v>-</v>
      </c>
    </row>
    <row r="337" spans="1:6" s="95" customFormat="1" ht="11.25">
      <c r="A337" s="96">
        <v>7243</v>
      </c>
      <c r="B337" s="97" t="s">
        <v>1103</v>
      </c>
      <c r="C337" s="98">
        <v>325</v>
      </c>
      <c r="D337" s="101"/>
      <c r="E337" s="101"/>
      <c r="F337" s="100" t="str">
        <f t="shared" si="5"/>
        <v>-</v>
      </c>
    </row>
    <row r="338" spans="1:6" s="95" customFormat="1" ht="11.25">
      <c r="A338" s="96">
        <v>7244</v>
      </c>
      <c r="B338" s="97" t="s">
        <v>1104</v>
      </c>
      <c r="C338" s="98">
        <v>326</v>
      </c>
      <c r="D338" s="101"/>
      <c r="E338" s="101"/>
      <c r="F338" s="100" t="str">
        <f t="shared" si="5"/>
        <v>-</v>
      </c>
    </row>
    <row r="339" spans="1:6" s="95" customFormat="1" ht="11.25">
      <c r="A339" s="96">
        <v>725</v>
      </c>
      <c r="B339" s="97" t="s">
        <v>1105</v>
      </c>
      <c r="C339" s="98">
        <v>327</v>
      </c>
      <c r="D339" s="99">
        <f>SUM(D340:D341)</f>
        <v>0</v>
      </c>
      <c r="E339" s="99">
        <f>SUM(E340:E341)</f>
        <v>0</v>
      </c>
      <c r="F339" s="100" t="str">
        <f t="shared" si="5"/>
        <v>-</v>
      </c>
    </row>
    <row r="340" spans="1:6" s="95" customFormat="1" ht="11.25">
      <c r="A340" s="96">
        <v>7251</v>
      </c>
      <c r="B340" s="97" t="s">
        <v>1106</v>
      </c>
      <c r="C340" s="98">
        <v>328</v>
      </c>
      <c r="D340" s="101"/>
      <c r="E340" s="101"/>
      <c r="F340" s="100" t="str">
        <f t="shared" si="5"/>
        <v>-</v>
      </c>
    </row>
    <row r="341" spans="1:6" s="95" customFormat="1" ht="11.25">
      <c r="A341" s="96">
        <v>7252</v>
      </c>
      <c r="B341" s="97" t="s">
        <v>1107</v>
      </c>
      <c r="C341" s="98">
        <v>329</v>
      </c>
      <c r="D341" s="101"/>
      <c r="E341" s="101"/>
      <c r="F341" s="100" t="str">
        <f t="shared" si="5"/>
        <v>-</v>
      </c>
    </row>
    <row r="342" spans="1:6" s="95" customFormat="1" ht="11.25">
      <c r="A342" s="96">
        <v>726</v>
      </c>
      <c r="B342" s="97" t="s">
        <v>1108</v>
      </c>
      <c r="C342" s="98">
        <v>330</v>
      </c>
      <c r="D342" s="99">
        <f>SUM(D343:D346)</f>
        <v>0</v>
      </c>
      <c r="E342" s="99">
        <f>SUM(E343:E346)</f>
        <v>0</v>
      </c>
      <c r="F342" s="100" t="str">
        <f t="shared" si="5"/>
        <v>-</v>
      </c>
    </row>
    <row r="343" spans="1:6" s="95" customFormat="1" ht="11.25">
      <c r="A343" s="96">
        <v>7261</v>
      </c>
      <c r="B343" s="97" t="s">
        <v>1109</v>
      </c>
      <c r="C343" s="98">
        <v>331</v>
      </c>
      <c r="D343" s="101"/>
      <c r="E343" s="101"/>
      <c r="F343" s="100" t="str">
        <f t="shared" si="5"/>
        <v>-</v>
      </c>
    </row>
    <row r="344" spans="1:6" s="95" customFormat="1" ht="11.25">
      <c r="A344" s="96">
        <v>7262</v>
      </c>
      <c r="B344" s="97" t="s">
        <v>1110</v>
      </c>
      <c r="C344" s="98">
        <v>332</v>
      </c>
      <c r="D344" s="101"/>
      <c r="E344" s="101"/>
      <c r="F344" s="100" t="str">
        <f t="shared" si="5"/>
        <v>-</v>
      </c>
    </row>
    <row r="345" spans="1:6" s="95" customFormat="1" ht="11.25">
      <c r="A345" s="96">
        <v>7263</v>
      </c>
      <c r="B345" s="97" t="s">
        <v>1111</v>
      </c>
      <c r="C345" s="98">
        <v>333</v>
      </c>
      <c r="D345" s="101"/>
      <c r="E345" s="101"/>
      <c r="F345" s="100" t="str">
        <f t="shared" si="5"/>
        <v>-</v>
      </c>
    </row>
    <row r="346" spans="1:6" s="95" customFormat="1" ht="11.25">
      <c r="A346" s="96">
        <v>7264</v>
      </c>
      <c r="B346" s="97" t="s">
        <v>1112</v>
      </c>
      <c r="C346" s="98">
        <v>334</v>
      </c>
      <c r="D346" s="101"/>
      <c r="E346" s="101"/>
      <c r="F346" s="100" t="str">
        <f t="shared" si="5"/>
        <v>-</v>
      </c>
    </row>
    <row r="347" spans="1:6" s="95" customFormat="1" ht="11.25">
      <c r="A347" s="96">
        <v>73</v>
      </c>
      <c r="B347" s="97" t="s">
        <v>1113</v>
      </c>
      <c r="C347" s="98">
        <v>335</v>
      </c>
      <c r="D347" s="99">
        <f>D348</f>
        <v>0</v>
      </c>
      <c r="E347" s="99">
        <f>E348</f>
        <v>0</v>
      </c>
      <c r="F347" s="100" t="str">
        <f t="shared" si="5"/>
        <v>-</v>
      </c>
    </row>
    <row r="348" spans="1:6" s="95" customFormat="1" ht="11.25">
      <c r="A348" s="96">
        <v>731</v>
      </c>
      <c r="B348" s="97" t="s">
        <v>1114</v>
      </c>
      <c r="C348" s="98">
        <v>336</v>
      </c>
      <c r="D348" s="99">
        <f>SUM(D349:D350)</f>
        <v>0</v>
      </c>
      <c r="E348" s="99">
        <f>SUM(E349:E350)</f>
        <v>0</v>
      </c>
      <c r="F348" s="100" t="str">
        <f t="shared" si="5"/>
        <v>-</v>
      </c>
    </row>
    <row r="349" spans="1:6" s="95" customFormat="1" ht="11.25">
      <c r="A349" s="96">
        <v>7311</v>
      </c>
      <c r="B349" s="97" t="s">
        <v>1115</v>
      </c>
      <c r="C349" s="98">
        <v>337</v>
      </c>
      <c r="D349" s="101"/>
      <c r="E349" s="101"/>
      <c r="F349" s="100" t="str">
        <f t="shared" si="5"/>
        <v>-</v>
      </c>
    </row>
    <row r="350" spans="1:6" s="95" customFormat="1" ht="11.25">
      <c r="A350" s="96">
        <v>7312</v>
      </c>
      <c r="B350" s="97" t="s">
        <v>1116</v>
      </c>
      <c r="C350" s="98">
        <v>338</v>
      </c>
      <c r="D350" s="101"/>
      <c r="E350" s="101"/>
      <c r="F350" s="100" t="str">
        <f t="shared" si="5"/>
        <v>-</v>
      </c>
    </row>
    <row r="351" spans="1:6" s="95" customFormat="1" ht="11.25">
      <c r="A351" s="96">
        <v>74</v>
      </c>
      <c r="B351" s="97" t="s">
        <v>1117</v>
      </c>
      <c r="C351" s="98">
        <v>339</v>
      </c>
      <c r="D351" s="99">
        <f>D352</f>
        <v>0</v>
      </c>
      <c r="E351" s="99">
        <f>E352</f>
        <v>0</v>
      </c>
      <c r="F351" s="100" t="str">
        <f t="shared" si="5"/>
        <v>-</v>
      </c>
    </row>
    <row r="352" spans="1:6" s="95" customFormat="1" ht="11.25">
      <c r="A352" s="96">
        <v>741</v>
      </c>
      <c r="B352" s="97" t="s">
        <v>1118</v>
      </c>
      <c r="C352" s="98">
        <v>340</v>
      </c>
      <c r="D352" s="101"/>
      <c r="E352" s="101"/>
      <c r="F352" s="100" t="str">
        <f t="shared" si="5"/>
        <v>-</v>
      </c>
    </row>
    <row r="353" spans="1:6" s="95" customFormat="1" ht="11.25">
      <c r="A353" s="96">
        <v>4</v>
      </c>
      <c r="B353" s="97" t="s">
        <v>1119</v>
      </c>
      <c r="C353" s="98">
        <v>341</v>
      </c>
      <c r="D353" s="99">
        <f>D354+D366+D399+D403+D405</f>
        <v>19978</v>
      </c>
      <c r="E353" s="99">
        <f>E354+E366+E399+E403+E405</f>
        <v>115274</v>
      </c>
      <c r="F353" s="100">
        <f t="shared" si="5"/>
        <v>577.0047051756933</v>
      </c>
    </row>
    <row r="354" spans="1:6" s="95" customFormat="1" ht="11.25">
      <c r="A354" s="96">
        <v>41</v>
      </c>
      <c r="B354" s="97" t="s">
        <v>1120</v>
      </c>
      <c r="C354" s="98">
        <v>342</v>
      </c>
      <c r="D354" s="99">
        <f>D355+D359</f>
        <v>0</v>
      </c>
      <c r="E354" s="99">
        <f>E355+E359</f>
        <v>0</v>
      </c>
      <c r="F354" s="100" t="str">
        <f t="shared" si="5"/>
        <v>-</v>
      </c>
    </row>
    <row r="355" spans="1:6" s="95" customFormat="1" ht="11.25">
      <c r="A355" s="96">
        <v>411</v>
      </c>
      <c r="B355" s="97" t="s">
        <v>1121</v>
      </c>
      <c r="C355" s="98">
        <v>343</v>
      </c>
      <c r="D355" s="99">
        <f>SUM(D356:D358)</f>
        <v>0</v>
      </c>
      <c r="E355" s="99">
        <f>SUM(E356:E358)</f>
        <v>0</v>
      </c>
      <c r="F355" s="100" t="str">
        <f t="shared" si="5"/>
        <v>-</v>
      </c>
    </row>
    <row r="356" spans="1:6" s="95" customFormat="1" ht="11.25">
      <c r="A356" s="96">
        <v>4111</v>
      </c>
      <c r="B356" s="97" t="s">
        <v>1069</v>
      </c>
      <c r="C356" s="98">
        <v>344</v>
      </c>
      <c r="D356" s="101"/>
      <c r="E356" s="101"/>
      <c r="F356" s="100" t="str">
        <f t="shared" si="5"/>
        <v>-</v>
      </c>
    </row>
    <row r="357" spans="1:6" s="95" customFormat="1" ht="11.25">
      <c r="A357" s="96">
        <v>4112</v>
      </c>
      <c r="B357" s="97" t="s">
        <v>1070</v>
      </c>
      <c r="C357" s="98">
        <v>345</v>
      </c>
      <c r="D357" s="101"/>
      <c r="E357" s="101"/>
      <c r="F357" s="100" t="str">
        <f t="shared" si="5"/>
        <v>-</v>
      </c>
    </row>
    <row r="358" spans="1:6" s="95" customFormat="1" ht="11.25">
      <c r="A358" s="96">
        <v>4113</v>
      </c>
      <c r="B358" s="97" t="s">
        <v>1122</v>
      </c>
      <c r="C358" s="98">
        <v>346</v>
      </c>
      <c r="D358" s="101"/>
      <c r="E358" s="101"/>
      <c r="F358" s="100" t="str">
        <f t="shared" si="5"/>
        <v>-</v>
      </c>
    </row>
    <row r="359" spans="1:6" s="95" customFormat="1" ht="11.25">
      <c r="A359" s="96">
        <v>412</v>
      </c>
      <c r="B359" s="97" t="s">
        <v>1123</v>
      </c>
      <c r="C359" s="98">
        <v>347</v>
      </c>
      <c r="D359" s="99">
        <f>SUM(D360:D365)</f>
        <v>0</v>
      </c>
      <c r="E359" s="99">
        <f>SUM(E360:E365)</f>
        <v>0</v>
      </c>
      <c r="F359" s="100" t="str">
        <f t="shared" si="5"/>
        <v>-</v>
      </c>
    </row>
    <row r="360" spans="1:6" s="95" customFormat="1" ht="11.25">
      <c r="A360" s="96">
        <v>4121</v>
      </c>
      <c r="B360" s="97" t="s">
        <v>1073</v>
      </c>
      <c r="C360" s="98">
        <v>348</v>
      </c>
      <c r="D360" s="101"/>
      <c r="E360" s="101"/>
      <c r="F360" s="100" t="str">
        <f t="shared" si="5"/>
        <v>-</v>
      </c>
    </row>
    <row r="361" spans="1:6" s="95" customFormat="1" ht="11.25">
      <c r="A361" s="96">
        <v>4122</v>
      </c>
      <c r="B361" s="97" t="s">
        <v>1074</v>
      </c>
      <c r="C361" s="98">
        <v>349</v>
      </c>
      <c r="D361" s="101"/>
      <c r="E361" s="101"/>
      <c r="F361" s="100" t="str">
        <f t="shared" si="5"/>
        <v>-</v>
      </c>
    </row>
    <row r="362" spans="1:6" s="95" customFormat="1" ht="11.25">
      <c r="A362" s="96">
        <v>4123</v>
      </c>
      <c r="B362" s="97" t="s">
        <v>1075</v>
      </c>
      <c r="C362" s="98">
        <v>350</v>
      </c>
      <c r="D362" s="101"/>
      <c r="E362" s="101"/>
      <c r="F362" s="100" t="str">
        <f t="shared" si="5"/>
        <v>-</v>
      </c>
    </row>
    <row r="363" spans="1:6" s="95" customFormat="1" ht="11.25">
      <c r="A363" s="96">
        <v>4124</v>
      </c>
      <c r="B363" s="97" t="s">
        <v>1076</v>
      </c>
      <c r="C363" s="98">
        <v>351</v>
      </c>
      <c r="D363" s="101"/>
      <c r="E363" s="101"/>
      <c r="F363" s="100" t="str">
        <f t="shared" si="5"/>
        <v>-</v>
      </c>
    </row>
    <row r="364" spans="1:6" s="95" customFormat="1" ht="11.25">
      <c r="A364" s="96">
        <v>4125</v>
      </c>
      <c r="B364" s="97" t="s">
        <v>1077</v>
      </c>
      <c r="C364" s="98">
        <v>352</v>
      </c>
      <c r="D364" s="101"/>
      <c r="E364" s="101"/>
      <c r="F364" s="100" t="str">
        <f t="shared" si="5"/>
        <v>-</v>
      </c>
    </row>
    <row r="365" spans="1:6" s="95" customFormat="1" ht="11.25">
      <c r="A365" s="96">
        <v>4126</v>
      </c>
      <c r="B365" s="97" t="s">
        <v>1078</v>
      </c>
      <c r="C365" s="98">
        <v>353</v>
      </c>
      <c r="D365" s="101"/>
      <c r="E365" s="101"/>
      <c r="F365" s="100" t="str">
        <f aca="true" t="shared" si="6" ref="F365:F421">IF(D365&lt;&gt;0,IF(E365/D365&gt;=100,"&gt;&gt;100",E365/D365*100),"-")</f>
        <v>-</v>
      </c>
    </row>
    <row r="366" spans="1:6" s="95" customFormat="1" ht="11.25">
      <c r="A366" s="96">
        <v>42</v>
      </c>
      <c r="B366" s="102" t="s">
        <v>1124</v>
      </c>
      <c r="C366" s="98">
        <v>354</v>
      </c>
      <c r="D366" s="99">
        <f>D367+D372+D381+D386+D391+D394</f>
        <v>19978</v>
      </c>
      <c r="E366" s="99">
        <f>E367+E372+E381+E386+E391+E394</f>
        <v>115274</v>
      </c>
      <c r="F366" s="100">
        <f t="shared" si="6"/>
        <v>577.0047051756933</v>
      </c>
    </row>
    <row r="367" spans="1:6" s="95" customFormat="1" ht="11.25">
      <c r="A367" s="96">
        <v>421</v>
      </c>
      <c r="B367" s="97" t="s">
        <v>1125</v>
      </c>
      <c r="C367" s="98">
        <v>355</v>
      </c>
      <c r="D367" s="99">
        <f>SUM(D368:D371)</f>
        <v>0</v>
      </c>
      <c r="E367" s="99">
        <f>SUM(E368:E371)</f>
        <v>0</v>
      </c>
      <c r="F367" s="100" t="str">
        <f t="shared" si="6"/>
        <v>-</v>
      </c>
    </row>
    <row r="368" spans="1:6" s="95" customFormat="1" ht="11.25">
      <c r="A368" s="96">
        <v>4211</v>
      </c>
      <c r="B368" s="97" t="s">
        <v>1081</v>
      </c>
      <c r="C368" s="98">
        <v>356</v>
      </c>
      <c r="D368" s="101"/>
      <c r="E368" s="101"/>
      <c r="F368" s="100" t="str">
        <f t="shared" si="6"/>
        <v>-</v>
      </c>
    </row>
    <row r="369" spans="1:6" s="95" customFormat="1" ht="11.25">
      <c r="A369" s="96">
        <v>4212</v>
      </c>
      <c r="B369" s="97" t="s">
        <v>1082</v>
      </c>
      <c r="C369" s="98">
        <v>357</v>
      </c>
      <c r="D369" s="101"/>
      <c r="E369" s="101"/>
      <c r="F369" s="100" t="str">
        <f t="shared" si="6"/>
        <v>-</v>
      </c>
    </row>
    <row r="370" spans="1:6" s="95" customFormat="1" ht="11.25">
      <c r="A370" s="96">
        <v>4213</v>
      </c>
      <c r="B370" s="97" t="s">
        <v>1083</v>
      </c>
      <c r="C370" s="98">
        <v>358</v>
      </c>
      <c r="D370" s="101"/>
      <c r="E370" s="101"/>
      <c r="F370" s="100" t="str">
        <f t="shared" si="6"/>
        <v>-</v>
      </c>
    </row>
    <row r="371" spans="1:6" s="95" customFormat="1" ht="11.25">
      <c r="A371" s="96">
        <v>4214</v>
      </c>
      <c r="B371" s="97" t="s">
        <v>1084</v>
      </c>
      <c r="C371" s="98">
        <v>359</v>
      </c>
      <c r="D371" s="101"/>
      <c r="E371" s="101"/>
      <c r="F371" s="100" t="str">
        <f t="shared" si="6"/>
        <v>-</v>
      </c>
    </row>
    <row r="372" spans="1:6" s="95" customFormat="1" ht="11.25">
      <c r="A372" s="96">
        <v>422</v>
      </c>
      <c r="B372" s="97" t="s">
        <v>1126</v>
      </c>
      <c r="C372" s="98">
        <v>360</v>
      </c>
      <c r="D372" s="99">
        <f>SUM(D373:D380)</f>
        <v>0</v>
      </c>
      <c r="E372" s="99">
        <f>SUM(E373:E380)</f>
        <v>104315</v>
      </c>
      <c r="F372" s="100" t="str">
        <f t="shared" si="6"/>
        <v>-</v>
      </c>
    </row>
    <row r="373" spans="1:6" s="95" customFormat="1" ht="11.25">
      <c r="A373" s="96">
        <v>4221</v>
      </c>
      <c r="B373" s="97" t="s">
        <v>1086</v>
      </c>
      <c r="C373" s="98">
        <v>361</v>
      </c>
      <c r="D373" s="101"/>
      <c r="E373" s="101">
        <v>104315</v>
      </c>
      <c r="F373" s="100" t="str">
        <f t="shared" si="6"/>
        <v>-</v>
      </c>
    </row>
    <row r="374" spans="1:6" s="95" customFormat="1" ht="11.25">
      <c r="A374" s="96">
        <v>4222</v>
      </c>
      <c r="B374" s="97" t="s">
        <v>1127</v>
      </c>
      <c r="C374" s="98">
        <v>362</v>
      </c>
      <c r="D374" s="101"/>
      <c r="E374" s="101"/>
      <c r="F374" s="100" t="str">
        <f t="shared" si="6"/>
        <v>-</v>
      </c>
    </row>
    <row r="375" spans="1:6" s="95" customFormat="1" ht="11.25">
      <c r="A375" s="96">
        <v>4223</v>
      </c>
      <c r="B375" s="97" t="s">
        <v>1088</v>
      </c>
      <c r="C375" s="98">
        <v>363</v>
      </c>
      <c r="D375" s="101"/>
      <c r="E375" s="101"/>
      <c r="F375" s="100" t="str">
        <f t="shared" si="6"/>
        <v>-</v>
      </c>
    </row>
    <row r="376" spans="1:6" s="95" customFormat="1" ht="11.25">
      <c r="A376" s="96">
        <v>4224</v>
      </c>
      <c r="B376" s="97" t="s">
        <v>1089</v>
      </c>
      <c r="C376" s="98">
        <v>364</v>
      </c>
      <c r="D376" s="101"/>
      <c r="E376" s="101"/>
      <c r="F376" s="100" t="str">
        <f t="shared" si="6"/>
        <v>-</v>
      </c>
    </row>
    <row r="377" spans="1:6" s="95" customFormat="1" ht="11.25">
      <c r="A377" s="96">
        <v>4225</v>
      </c>
      <c r="B377" s="97" t="s">
        <v>1090</v>
      </c>
      <c r="C377" s="98">
        <v>365</v>
      </c>
      <c r="D377" s="101"/>
      <c r="E377" s="101"/>
      <c r="F377" s="100" t="str">
        <f t="shared" si="6"/>
        <v>-</v>
      </c>
    </row>
    <row r="378" spans="1:6" s="95" customFormat="1" ht="11.25">
      <c r="A378" s="96">
        <v>4226</v>
      </c>
      <c r="B378" s="97" t="s">
        <v>1091</v>
      </c>
      <c r="C378" s="98">
        <v>366</v>
      </c>
      <c r="D378" s="101"/>
      <c r="E378" s="101"/>
      <c r="F378" s="100" t="str">
        <f t="shared" si="6"/>
        <v>-</v>
      </c>
    </row>
    <row r="379" spans="1:6" s="95" customFormat="1" ht="11.25">
      <c r="A379" s="96">
        <v>4227</v>
      </c>
      <c r="B379" s="102" t="s">
        <v>1092</v>
      </c>
      <c r="C379" s="98">
        <v>367</v>
      </c>
      <c r="D379" s="101"/>
      <c r="E379" s="101"/>
      <c r="F379" s="100" t="str">
        <f t="shared" si="6"/>
        <v>-</v>
      </c>
    </row>
    <row r="380" spans="1:6" s="95" customFormat="1" ht="11.25">
      <c r="A380" s="96" t="s">
        <v>1128</v>
      </c>
      <c r="B380" s="102" t="s">
        <v>1094</v>
      </c>
      <c r="C380" s="98">
        <v>368</v>
      </c>
      <c r="D380" s="101"/>
      <c r="E380" s="101"/>
      <c r="F380" s="100" t="str">
        <f t="shared" si="6"/>
        <v>-</v>
      </c>
    </row>
    <row r="381" spans="1:6" s="95" customFormat="1" ht="11.25">
      <c r="A381" s="96">
        <v>423</v>
      </c>
      <c r="B381" s="97" t="s">
        <v>1129</v>
      </c>
      <c r="C381" s="98">
        <v>369</v>
      </c>
      <c r="D381" s="99">
        <f>SUM(D382:D385)</f>
        <v>0</v>
      </c>
      <c r="E381" s="99">
        <f>SUM(E382:E385)</f>
        <v>0</v>
      </c>
      <c r="F381" s="100" t="str">
        <f t="shared" si="6"/>
        <v>-</v>
      </c>
    </row>
    <row r="382" spans="1:6" s="95" customFormat="1" ht="11.25">
      <c r="A382" s="96">
        <v>4231</v>
      </c>
      <c r="B382" s="97" t="s">
        <v>1096</v>
      </c>
      <c r="C382" s="98">
        <v>370</v>
      </c>
      <c r="D382" s="101"/>
      <c r="E382" s="101"/>
      <c r="F382" s="100" t="str">
        <f t="shared" si="6"/>
        <v>-</v>
      </c>
    </row>
    <row r="383" spans="1:6" s="95" customFormat="1" ht="11.25">
      <c r="A383" s="96">
        <v>4232</v>
      </c>
      <c r="B383" s="97" t="s">
        <v>1097</v>
      </c>
      <c r="C383" s="98">
        <v>371</v>
      </c>
      <c r="D383" s="101"/>
      <c r="E383" s="101"/>
      <c r="F383" s="100" t="str">
        <f t="shared" si="6"/>
        <v>-</v>
      </c>
    </row>
    <row r="384" spans="1:6" s="95" customFormat="1" ht="11.25">
      <c r="A384" s="96">
        <v>4233</v>
      </c>
      <c r="B384" s="97" t="s">
        <v>1098</v>
      </c>
      <c r="C384" s="98">
        <v>372</v>
      </c>
      <c r="D384" s="101"/>
      <c r="E384" s="101"/>
      <c r="F384" s="100" t="str">
        <f t="shared" si="6"/>
        <v>-</v>
      </c>
    </row>
    <row r="385" spans="1:6" s="95" customFormat="1" ht="11.25">
      <c r="A385" s="96">
        <v>4234</v>
      </c>
      <c r="B385" s="102" t="s">
        <v>1099</v>
      </c>
      <c r="C385" s="98">
        <v>373</v>
      </c>
      <c r="D385" s="101"/>
      <c r="E385" s="101"/>
      <c r="F385" s="100" t="str">
        <f t="shared" si="6"/>
        <v>-</v>
      </c>
    </row>
    <row r="386" spans="1:6" s="95" customFormat="1" ht="11.25">
      <c r="A386" s="96">
        <v>424</v>
      </c>
      <c r="B386" s="97" t="s">
        <v>1130</v>
      </c>
      <c r="C386" s="98">
        <v>374</v>
      </c>
      <c r="D386" s="99">
        <f>SUM(D387:D390)</f>
        <v>19978</v>
      </c>
      <c r="E386" s="99">
        <f>SUM(E387:E390)</f>
        <v>10959</v>
      </c>
      <c r="F386" s="100">
        <f t="shared" si="6"/>
        <v>54.85534087496246</v>
      </c>
    </row>
    <row r="387" spans="1:6" s="95" customFormat="1" ht="11.25">
      <c r="A387" s="96">
        <v>4241</v>
      </c>
      <c r="B387" s="97" t="s">
        <v>1131</v>
      </c>
      <c r="C387" s="98">
        <v>375</v>
      </c>
      <c r="D387" s="101">
        <v>19978</v>
      </c>
      <c r="E387" s="101">
        <v>10959</v>
      </c>
      <c r="F387" s="100">
        <f t="shared" si="6"/>
        <v>54.85534087496246</v>
      </c>
    </row>
    <row r="388" spans="1:6" s="95" customFormat="1" ht="11.25">
      <c r="A388" s="96">
        <v>4242</v>
      </c>
      <c r="B388" s="97" t="s">
        <v>1102</v>
      </c>
      <c r="C388" s="98">
        <v>376</v>
      </c>
      <c r="D388" s="101"/>
      <c r="E388" s="101"/>
      <c r="F388" s="100" t="str">
        <f t="shared" si="6"/>
        <v>-</v>
      </c>
    </row>
    <row r="389" spans="1:6" s="95" customFormat="1" ht="11.25">
      <c r="A389" s="96">
        <v>4243</v>
      </c>
      <c r="B389" s="97" t="s">
        <v>1103</v>
      </c>
      <c r="C389" s="98">
        <v>377</v>
      </c>
      <c r="D389" s="101"/>
      <c r="E389" s="101"/>
      <c r="F389" s="100" t="str">
        <f t="shared" si="6"/>
        <v>-</v>
      </c>
    </row>
    <row r="390" spans="1:6" s="95" customFormat="1" ht="11.25">
      <c r="A390" s="96">
        <v>4244</v>
      </c>
      <c r="B390" s="97" t="s">
        <v>1104</v>
      </c>
      <c r="C390" s="98">
        <v>378</v>
      </c>
      <c r="D390" s="101"/>
      <c r="E390" s="101"/>
      <c r="F390" s="100" t="str">
        <f t="shared" si="6"/>
        <v>-</v>
      </c>
    </row>
    <row r="391" spans="1:6" s="95" customFormat="1" ht="11.25">
      <c r="A391" s="96">
        <v>425</v>
      </c>
      <c r="B391" s="97" t="s">
        <v>1132</v>
      </c>
      <c r="C391" s="98">
        <v>379</v>
      </c>
      <c r="D391" s="99">
        <f>SUM(D392:D393)</f>
        <v>0</v>
      </c>
      <c r="E391" s="99">
        <f>SUM(E392:E393)</f>
        <v>0</v>
      </c>
      <c r="F391" s="100" t="str">
        <f t="shared" si="6"/>
        <v>-</v>
      </c>
    </row>
    <row r="392" spans="1:6" s="95" customFormat="1" ht="11.25">
      <c r="A392" s="96">
        <v>4251</v>
      </c>
      <c r="B392" s="97" t="s">
        <v>1133</v>
      </c>
      <c r="C392" s="98">
        <v>380</v>
      </c>
      <c r="D392" s="101"/>
      <c r="E392" s="101"/>
      <c r="F392" s="100" t="str">
        <f t="shared" si="6"/>
        <v>-</v>
      </c>
    </row>
    <row r="393" spans="1:6" s="95" customFormat="1" ht="11.25">
      <c r="A393" s="96">
        <v>4252</v>
      </c>
      <c r="B393" s="97" t="s">
        <v>1107</v>
      </c>
      <c r="C393" s="98">
        <v>381</v>
      </c>
      <c r="D393" s="101"/>
      <c r="E393" s="101"/>
      <c r="F393" s="100" t="str">
        <f t="shared" si="6"/>
        <v>-</v>
      </c>
    </row>
    <row r="394" spans="1:6" s="95" customFormat="1" ht="11.25">
      <c r="A394" s="96">
        <v>426</v>
      </c>
      <c r="B394" s="97" t="s">
        <v>1134</v>
      </c>
      <c r="C394" s="98">
        <v>382</v>
      </c>
      <c r="D394" s="99">
        <f>SUM(D395:D398)</f>
        <v>0</v>
      </c>
      <c r="E394" s="99">
        <f>SUM(E395:E398)</f>
        <v>0</v>
      </c>
      <c r="F394" s="100" t="str">
        <f t="shared" si="6"/>
        <v>-</v>
      </c>
    </row>
    <row r="395" spans="1:6" s="95" customFormat="1" ht="11.25">
      <c r="A395" s="96">
        <v>4261</v>
      </c>
      <c r="B395" s="97" t="s">
        <v>1109</v>
      </c>
      <c r="C395" s="98">
        <v>383</v>
      </c>
      <c r="D395" s="101"/>
      <c r="E395" s="101"/>
      <c r="F395" s="100" t="str">
        <f t="shared" si="6"/>
        <v>-</v>
      </c>
    </row>
    <row r="396" spans="1:6" s="95" customFormat="1" ht="11.25">
      <c r="A396" s="96">
        <v>4262</v>
      </c>
      <c r="B396" s="97" t="s">
        <v>1110</v>
      </c>
      <c r="C396" s="98">
        <v>384</v>
      </c>
      <c r="D396" s="101"/>
      <c r="E396" s="101"/>
      <c r="F396" s="100" t="str">
        <f t="shared" si="6"/>
        <v>-</v>
      </c>
    </row>
    <row r="397" spans="1:6" s="95" customFormat="1" ht="11.25">
      <c r="A397" s="96">
        <v>4263</v>
      </c>
      <c r="B397" s="97" t="s">
        <v>1111</v>
      </c>
      <c r="C397" s="98">
        <v>385</v>
      </c>
      <c r="D397" s="101"/>
      <c r="E397" s="101"/>
      <c r="F397" s="100" t="str">
        <f t="shared" si="6"/>
        <v>-</v>
      </c>
    </row>
    <row r="398" spans="1:6" s="95" customFormat="1" ht="11.25">
      <c r="A398" s="96">
        <v>4264</v>
      </c>
      <c r="B398" s="97" t="s">
        <v>1112</v>
      </c>
      <c r="C398" s="98">
        <v>386</v>
      </c>
      <c r="D398" s="101"/>
      <c r="E398" s="101"/>
      <c r="F398" s="100" t="str">
        <f t="shared" si="6"/>
        <v>-</v>
      </c>
    </row>
    <row r="399" spans="1:6" s="95" customFormat="1" ht="11.25">
      <c r="A399" s="96">
        <v>43</v>
      </c>
      <c r="B399" s="97" t="s">
        <v>1135</v>
      </c>
      <c r="C399" s="98">
        <v>387</v>
      </c>
      <c r="D399" s="99">
        <f>D400</f>
        <v>0</v>
      </c>
      <c r="E399" s="99">
        <f>E400</f>
        <v>0</v>
      </c>
      <c r="F399" s="100" t="str">
        <f t="shared" si="6"/>
        <v>-</v>
      </c>
    </row>
    <row r="400" spans="1:6" s="95" customFormat="1" ht="11.25">
      <c r="A400" s="96">
        <v>431</v>
      </c>
      <c r="B400" s="97" t="s">
        <v>1136</v>
      </c>
      <c r="C400" s="98">
        <v>388</v>
      </c>
      <c r="D400" s="99">
        <f>SUM(D401:D402)</f>
        <v>0</v>
      </c>
      <c r="E400" s="99">
        <f>SUM(E401:E402)</f>
        <v>0</v>
      </c>
      <c r="F400" s="100" t="str">
        <f t="shared" si="6"/>
        <v>-</v>
      </c>
    </row>
    <row r="401" spans="1:6" s="95" customFormat="1" ht="11.25">
      <c r="A401" s="96">
        <v>4311</v>
      </c>
      <c r="B401" s="97" t="s">
        <v>1115</v>
      </c>
      <c r="C401" s="98">
        <v>389</v>
      </c>
      <c r="D401" s="101"/>
      <c r="E401" s="101"/>
      <c r="F401" s="100" t="str">
        <f t="shared" si="6"/>
        <v>-</v>
      </c>
    </row>
    <row r="402" spans="1:6" s="95" customFormat="1" ht="11.25">
      <c r="A402" s="96">
        <v>4312</v>
      </c>
      <c r="B402" s="97" t="s">
        <v>1116</v>
      </c>
      <c r="C402" s="98">
        <v>390</v>
      </c>
      <c r="D402" s="101"/>
      <c r="E402" s="101"/>
      <c r="F402" s="100" t="str">
        <f t="shared" si="6"/>
        <v>-</v>
      </c>
    </row>
    <row r="403" spans="1:6" s="95" customFormat="1" ht="11.25">
      <c r="A403" s="96">
        <v>44</v>
      </c>
      <c r="B403" s="97" t="s">
        <v>1137</v>
      </c>
      <c r="C403" s="98">
        <v>391</v>
      </c>
      <c r="D403" s="99">
        <f>D404</f>
        <v>0</v>
      </c>
      <c r="E403" s="99">
        <f>E404</f>
        <v>0</v>
      </c>
      <c r="F403" s="100" t="str">
        <f t="shared" si="6"/>
        <v>-</v>
      </c>
    </row>
    <row r="404" spans="1:6" s="95" customFormat="1" ht="11.25">
      <c r="A404" s="96">
        <v>441</v>
      </c>
      <c r="B404" s="97" t="s">
        <v>1138</v>
      </c>
      <c r="C404" s="98">
        <v>392</v>
      </c>
      <c r="D404" s="101"/>
      <c r="E404" s="101"/>
      <c r="F404" s="100" t="str">
        <f t="shared" si="6"/>
        <v>-</v>
      </c>
    </row>
    <row r="405" spans="1:6" s="95" customFormat="1" ht="11.25">
      <c r="A405" s="96">
        <v>45</v>
      </c>
      <c r="B405" s="97" t="s">
        <v>1139</v>
      </c>
      <c r="C405" s="98">
        <v>393</v>
      </c>
      <c r="D405" s="99">
        <f>SUM(D406:D409)</f>
        <v>0</v>
      </c>
      <c r="E405" s="99">
        <f>SUM(E406:E409)</f>
        <v>0</v>
      </c>
      <c r="F405" s="100" t="str">
        <f t="shared" si="6"/>
        <v>-</v>
      </c>
    </row>
    <row r="406" spans="1:6" s="95" customFormat="1" ht="11.25">
      <c r="A406" s="96">
        <v>451</v>
      </c>
      <c r="B406" s="97" t="s">
        <v>1140</v>
      </c>
      <c r="C406" s="98">
        <v>394</v>
      </c>
      <c r="D406" s="101"/>
      <c r="E406" s="101"/>
      <c r="F406" s="100" t="str">
        <f t="shared" si="6"/>
        <v>-</v>
      </c>
    </row>
    <row r="407" spans="1:6" s="95" customFormat="1" ht="11.25">
      <c r="A407" s="96">
        <v>452</v>
      </c>
      <c r="B407" s="97" t="s">
        <v>1141</v>
      </c>
      <c r="C407" s="98">
        <v>395</v>
      </c>
      <c r="D407" s="101"/>
      <c r="E407" s="101"/>
      <c r="F407" s="100" t="str">
        <f t="shared" si="6"/>
        <v>-</v>
      </c>
    </row>
    <row r="408" spans="1:6" s="95" customFormat="1" ht="11.25">
      <c r="A408" s="96">
        <v>453</v>
      </c>
      <c r="B408" s="97" t="s">
        <v>1142</v>
      </c>
      <c r="C408" s="98">
        <v>396</v>
      </c>
      <c r="D408" s="101"/>
      <c r="E408" s="101"/>
      <c r="F408" s="100" t="str">
        <f t="shared" si="6"/>
        <v>-</v>
      </c>
    </row>
    <row r="409" spans="1:6" s="95" customFormat="1" ht="11.25">
      <c r="A409" s="96">
        <v>454</v>
      </c>
      <c r="B409" s="97" t="s">
        <v>1143</v>
      </c>
      <c r="C409" s="98">
        <v>397</v>
      </c>
      <c r="D409" s="101"/>
      <c r="E409" s="101"/>
      <c r="F409" s="100" t="str">
        <f t="shared" si="6"/>
        <v>-</v>
      </c>
    </row>
    <row r="410" spans="1:6" s="95" customFormat="1" ht="11.25">
      <c r="A410" s="96" t="s">
        <v>1051</v>
      </c>
      <c r="B410" s="97" t="s">
        <v>1144</v>
      </c>
      <c r="C410" s="98">
        <v>398</v>
      </c>
      <c r="D410" s="99">
        <f>IF(D301&gt;=D353,D301-D353,0)</f>
        <v>0</v>
      </c>
      <c r="E410" s="99">
        <f>IF(E301&gt;=E353,E301-E353,0)</f>
        <v>0</v>
      </c>
      <c r="F410" s="100" t="str">
        <f t="shared" si="6"/>
        <v>-</v>
      </c>
    </row>
    <row r="411" spans="1:6" s="95" customFormat="1" ht="11.25">
      <c r="A411" s="96" t="s">
        <v>1051</v>
      </c>
      <c r="B411" s="97" t="s">
        <v>1145</v>
      </c>
      <c r="C411" s="98">
        <v>399</v>
      </c>
      <c r="D411" s="99">
        <f>IF(D353&gt;=D301,D353-D301,0)</f>
        <v>19978</v>
      </c>
      <c r="E411" s="99">
        <f>IF(E353&gt;=E301,E353-E301,0)</f>
        <v>115274</v>
      </c>
      <c r="F411" s="100">
        <f t="shared" si="6"/>
        <v>577.0047051756933</v>
      </c>
    </row>
    <row r="412" spans="1:6" s="95" customFormat="1" ht="11.25">
      <c r="A412" s="96">
        <v>92212</v>
      </c>
      <c r="B412" s="97" t="s">
        <v>1146</v>
      </c>
      <c r="C412" s="98">
        <v>400</v>
      </c>
      <c r="D412" s="101"/>
      <c r="E412" s="101"/>
      <c r="F412" s="100" t="str">
        <f t="shared" si="6"/>
        <v>-</v>
      </c>
    </row>
    <row r="413" spans="1:6" s="95" customFormat="1" ht="11.25">
      <c r="A413" s="96">
        <v>92222</v>
      </c>
      <c r="B413" s="97" t="s">
        <v>1147</v>
      </c>
      <c r="C413" s="98">
        <v>401</v>
      </c>
      <c r="D413" s="101"/>
      <c r="E413" s="101"/>
      <c r="F413" s="100" t="str">
        <f t="shared" si="6"/>
        <v>-</v>
      </c>
    </row>
    <row r="414" spans="1:6" s="95" customFormat="1" ht="11.25">
      <c r="A414" s="96">
        <v>97</v>
      </c>
      <c r="B414" s="97" t="s">
        <v>1148</v>
      </c>
      <c r="C414" s="98">
        <v>402</v>
      </c>
      <c r="D414" s="101"/>
      <c r="E414" s="101"/>
      <c r="F414" s="100" t="str">
        <f t="shared" si="6"/>
        <v>-</v>
      </c>
    </row>
    <row r="415" spans="1:6" s="95" customFormat="1" ht="11.25">
      <c r="A415" s="96" t="s">
        <v>1051</v>
      </c>
      <c r="B415" s="97" t="s">
        <v>1149</v>
      </c>
      <c r="C415" s="98">
        <v>403</v>
      </c>
      <c r="D415" s="99">
        <f>D12+D301</f>
        <v>5515604</v>
      </c>
      <c r="E415" s="99">
        <f>E12+E301</f>
        <v>5948161</v>
      </c>
      <c r="F415" s="100">
        <f t="shared" si="6"/>
        <v>107.84242306010366</v>
      </c>
    </row>
    <row r="416" spans="1:6" s="95" customFormat="1" ht="11.25">
      <c r="A416" s="96" t="s">
        <v>1051</v>
      </c>
      <c r="B416" s="97" t="s">
        <v>1150</v>
      </c>
      <c r="C416" s="98">
        <v>404</v>
      </c>
      <c r="D416" s="99">
        <f>D292+D353</f>
        <v>5693489</v>
      </c>
      <c r="E416" s="99">
        <f>E292+E353</f>
        <v>5827492</v>
      </c>
      <c r="F416" s="100">
        <f t="shared" si="6"/>
        <v>102.3536183173446</v>
      </c>
    </row>
    <row r="417" spans="1:6" s="95" customFormat="1" ht="11.25">
      <c r="A417" s="96" t="s">
        <v>1051</v>
      </c>
      <c r="B417" s="97" t="s">
        <v>1151</v>
      </c>
      <c r="C417" s="98">
        <v>405</v>
      </c>
      <c r="D417" s="99">
        <f>IF(D415&gt;=D416,D415-D416,0)</f>
        <v>0</v>
      </c>
      <c r="E417" s="99">
        <f>IF(E415&gt;=E416,E415-E416,0)</f>
        <v>120669</v>
      </c>
      <c r="F417" s="100" t="str">
        <f t="shared" si="6"/>
        <v>-</v>
      </c>
    </row>
    <row r="418" spans="1:6" s="95" customFormat="1" ht="11.25">
      <c r="A418" s="96" t="s">
        <v>1051</v>
      </c>
      <c r="B418" s="97" t="s">
        <v>1152</v>
      </c>
      <c r="C418" s="98">
        <v>406</v>
      </c>
      <c r="D418" s="99">
        <f>IF(D416&gt;=D415,D416-D415,0)</f>
        <v>177885</v>
      </c>
      <c r="E418" s="99">
        <f>IF(E416&gt;=E415,E416-E415,0)</f>
        <v>0</v>
      </c>
      <c r="F418" s="100">
        <f t="shared" si="6"/>
        <v>0</v>
      </c>
    </row>
    <row r="419" spans="1:6" s="95" customFormat="1" ht="11.25">
      <c r="A419" s="110" t="s">
        <v>1153</v>
      </c>
      <c r="B419" s="102" t="s">
        <v>1154</v>
      </c>
      <c r="C419" s="98">
        <v>407</v>
      </c>
      <c r="D419" s="99">
        <f>IF(D295-D296+D412-D413&gt;=0,D295-D296+D412-D413,0)</f>
        <v>16272</v>
      </c>
      <c r="E419" s="99">
        <f>IF(E295-E296+E412-E413&gt;=0,E295-E296+E412-E413,0)</f>
        <v>0</v>
      </c>
      <c r="F419" s="100">
        <f t="shared" si="6"/>
        <v>0</v>
      </c>
    </row>
    <row r="420" spans="1:6" s="95" customFormat="1" ht="11.25">
      <c r="A420" s="110" t="s">
        <v>1153</v>
      </c>
      <c r="B420" s="97" t="s">
        <v>1155</v>
      </c>
      <c r="C420" s="98">
        <v>408</v>
      </c>
      <c r="D420" s="99">
        <f>IF(D296-D295+D413-D412&gt;=0,D296-D295+D413-D412,0)</f>
        <v>0</v>
      </c>
      <c r="E420" s="99">
        <f>IF(E296-E295+E413-E412&gt;=0,E296-E295+E413-E412,0)</f>
        <v>161613</v>
      </c>
      <c r="F420" s="100" t="str">
        <f t="shared" si="6"/>
        <v>-</v>
      </c>
    </row>
    <row r="421" spans="1:6" s="95" customFormat="1" ht="11.25">
      <c r="A421" s="105" t="s">
        <v>1156</v>
      </c>
      <c r="B421" s="106" t="s">
        <v>1157</v>
      </c>
      <c r="C421" s="107">
        <v>409</v>
      </c>
      <c r="D421" s="111">
        <f>D297+D414</f>
        <v>3150</v>
      </c>
      <c r="E421" s="111">
        <f>E297+E414</f>
        <v>3150</v>
      </c>
      <c r="F421" s="109">
        <f t="shared" si="6"/>
        <v>100</v>
      </c>
    </row>
    <row r="422" spans="1:6" s="95" customFormat="1" ht="15" customHeight="1">
      <c r="A422" s="372" t="s">
        <v>1158</v>
      </c>
      <c r="B422" s="373"/>
      <c r="C422" s="92"/>
      <c r="D422" s="93"/>
      <c r="E422" s="93"/>
      <c r="F422" s="94"/>
    </row>
    <row r="423" spans="1:6" s="95" customFormat="1" ht="11.25">
      <c r="A423" s="96">
        <v>8</v>
      </c>
      <c r="B423" s="97" t="s">
        <v>1159</v>
      </c>
      <c r="C423" s="98">
        <v>410</v>
      </c>
      <c r="D423" s="99">
        <f>D424+D462+D475+D487+D518</f>
        <v>0</v>
      </c>
      <c r="E423" s="99">
        <f>E424+E462+E475+E487+E518</f>
        <v>0</v>
      </c>
      <c r="F423" s="100" t="str">
        <f aca="true" t="shared" si="7" ref="F423:F486">IF(D423&lt;&gt;0,IF(E423/D423&gt;=100,"&gt;&gt;100",E423/D423*100),"-")</f>
        <v>-</v>
      </c>
    </row>
    <row r="424" spans="1:6" s="95" customFormat="1" ht="22.5">
      <c r="A424" s="96">
        <v>81</v>
      </c>
      <c r="B424" s="103" t="s">
        <v>1160</v>
      </c>
      <c r="C424" s="98">
        <v>411</v>
      </c>
      <c r="D424" s="99">
        <f>D425+D430+D433+D437+D438+D445+D450+D458</f>
        <v>0</v>
      </c>
      <c r="E424" s="99">
        <f>E425+E430+E433+E437+E438+E445+E450+E458</f>
        <v>0</v>
      </c>
      <c r="F424" s="100" t="str">
        <f t="shared" si="7"/>
        <v>-</v>
      </c>
    </row>
    <row r="425" spans="1:6" s="95" customFormat="1" ht="22.5">
      <c r="A425" s="96">
        <v>811</v>
      </c>
      <c r="B425" s="97" t="s">
        <v>1161</v>
      </c>
      <c r="C425" s="98">
        <v>412</v>
      </c>
      <c r="D425" s="99">
        <f>SUM(D426:D429)</f>
        <v>0</v>
      </c>
      <c r="E425" s="99">
        <f>SUM(E426:E429)</f>
        <v>0</v>
      </c>
      <c r="F425" s="100" t="str">
        <f t="shared" si="7"/>
        <v>-</v>
      </c>
    </row>
    <row r="426" spans="1:6" s="95" customFormat="1" ht="11.25">
      <c r="A426" s="96">
        <v>8113</v>
      </c>
      <c r="B426" s="97" t="s">
        <v>1162</v>
      </c>
      <c r="C426" s="98">
        <v>413</v>
      </c>
      <c r="D426" s="101"/>
      <c r="E426" s="101"/>
      <c r="F426" s="100" t="str">
        <f t="shared" si="7"/>
        <v>-</v>
      </c>
    </row>
    <row r="427" spans="1:6" s="95" customFormat="1" ht="11.25">
      <c r="A427" s="96">
        <v>8114</v>
      </c>
      <c r="B427" s="97" t="s">
        <v>1163</v>
      </c>
      <c r="C427" s="98">
        <v>414</v>
      </c>
      <c r="D427" s="101"/>
      <c r="E427" s="101"/>
      <c r="F427" s="100" t="str">
        <f t="shared" si="7"/>
        <v>-</v>
      </c>
    </row>
    <row r="428" spans="1:6" s="95" customFormat="1" ht="11.25">
      <c r="A428" s="96">
        <v>8115</v>
      </c>
      <c r="B428" s="97" t="s">
        <v>1164</v>
      </c>
      <c r="C428" s="98">
        <v>415</v>
      </c>
      <c r="D428" s="101"/>
      <c r="E428" s="101"/>
      <c r="F428" s="100" t="str">
        <f t="shared" si="7"/>
        <v>-</v>
      </c>
    </row>
    <row r="429" spans="1:6" s="95" customFormat="1" ht="11.25">
      <c r="A429" s="96">
        <v>8116</v>
      </c>
      <c r="B429" s="97" t="s">
        <v>1165</v>
      </c>
      <c r="C429" s="98">
        <v>416</v>
      </c>
      <c r="D429" s="101"/>
      <c r="E429" s="101"/>
      <c r="F429" s="100" t="str">
        <f t="shared" si="7"/>
        <v>-</v>
      </c>
    </row>
    <row r="430" spans="1:6" s="95" customFormat="1" ht="22.5">
      <c r="A430" s="96">
        <v>812</v>
      </c>
      <c r="B430" s="97" t="s">
        <v>1166</v>
      </c>
      <c r="C430" s="98">
        <v>417</v>
      </c>
      <c r="D430" s="99">
        <f>SUM(D431:D432)</f>
        <v>0</v>
      </c>
      <c r="E430" s="99">
        <f>SUM(E431:E432)</f>
        <v>0</v>
      </c>
      <c r="F430" s="100" t="str">
        <f t="shared" si="7"/>
        <v>-</v>
      </c>
    </row>
    <row r="431" spans="1:6" s="95" customFormat="1" ht="11.25">
      <c r="A431" s="96">
        <v>8121</v>
      </c>
      <c r="B431" s="102" t="s">
        <v>1167</v>
      </c>
      <c r="C431" s="98">
        <v>418</v>
      </c>
      <c r="D431" s="101"/>
      <c r="E431" s="101"/>
      <c r="F431" s="100" t="str">
        <f t="shared" si="7"/>
        <v>-</v>
      </c>
    </row>
    <row r="432" spans="1:6" s="95" customFormat="1" ht="11.25">
      <c r="A432" s="96">
        <v>8122</v>
      </c>
      <c r="B432" s="102" t="s">
        <v>1168</v>
      </c>
      <c r="C432" s="98">
        <v>419</v>
      </c>
      <c r="D432" s="101"/>
      <c r="E432" s="101"/>
      <c r="F432" s="100" t="str">
        <f t="shared" si="7"/>
        <v>-</v>
      </c>
    </row>
    <row r="433" spans="1:6" s="95" customFormat="1" ht="22.5">
      <c r="A433" s="96">
        <v>813</v>
      </c>
      <c r="B433" s="97" t="s">
        <v>1169</v>
      </c>
      <c r="C433" s="98">
        <v>420</v>
      </c>
      <c r="D433" s="99">
        <f>SUM(D434:D436)</f>
        <v>0</v>
      </c>
      <c r="E433" s="99">
        <f>SUM(E434:E436)</f>
        <v>0</v>
      </c>
      <c r="F433" s="100" t="str">
        <f t="shared" si="7"/>
        <v>-</v>
      </c>
    </row>
    <row r="434" spans="1:6" s="95" customFormat="1" ht="11.25">
      <c r="A434" s="96">
        <v>8132</v>
      </c>
      <c r="B434" s="97" t="s">
        <v>1170</v>
      </c>
      <c r="C434" s="98">
        <v>421</v>
      </c>
      <c r="D434" s="101"/>
      <c r="E434" s="101"/>
      <c r="F434" s="100" t="str">
        <f t="shared" si="7"/>
        <v>-</v>
      </c>
    </row>
    <row r="435" spans="1:6" s="95" customFormat="1" ht="11.25">
      <c r="A435" s="96">
        <v>8133</v>
      </c>
      <c r="B435" s="97" t="s">
        <v>1171</v>
      </c>
      <c r="C435" s="98">
        <v>422</v>
      </c>
      <c r="D435" s="101"/>
      <c r="E435" s="101"/>
      <c r="F435" s="100" t="str">
        <f t="shared" si="7"/>
        <v>-</v>
      </c>
    </row>
    <row r="436" spans="1:6" s="95" customFormat="1" ht="11.25">
      <c r="A436" s="96">
        <v>8134</v>
      </c>
      <c r="B436" s="97" t="s">
        <v>1172</v>
      </c>
      <c r="C436" s="98">
        <v>423</v>
      </c>
      <c r="D436" s="101"/>
      <c r="E436" s="101"/>
      <c r="F436" s="100" t="str">
        <f t="shared" si="7"/>
        <v>-</v>
      </c>
    </row>
    <row r="437" spans="1:6" s="95" customFormat="1" ht="11.25">
      <c r="A437" s="96">
        <v>814</v>
      </c>
      <c r="B437" s="102" t="s">
        <v>1173</v>
      </c>
      <c r="C437" s="98">
        <v>424</v>
      </c>
      <c r="D437" s="101"/>
      <c r="E437" s="101"/>
      <c r="F437" s="100" t="str">
        <f t="shared" si="7"/>
        <v>-</v>
      </c>
    </row>
    <row r="438" spans="1:6" s="95" customFormat="1" ht="22.5">
      <c r="A438" s="96">
        <v>815</v>
      </c>
      <c r="B438" s="97" t="s">
        <v>1174</v>
      </c>
      <c r="C438" s="98">
        <v>425</v>
      </c>
      <c r="D438" s="99">
        <f>SUM(D439:D444)</f>
        <v>0</v>
      </c>
      <c r="E438" s="99">
        <f>SUM(E439:E444)</f>
        <v>0</v>
      </c>
      <c r="F438" s="100" t="str">
        <f t="shared" si="7"/>
        <v>-</v>
      </c>
    </row>
    <row r="439" spans="1:6" s="95" customFormat="1" ht="11.25">
      <c r="A439" s="96">
        <v>8153</v>
      </c>
      <c r="B439" s="97" t="s">
        <v>1175</v>
      </c>
      <c r="C439" s="98">
        <v>426</v>
      </c>
      <c r="D439" s="101"/>
      <c r="E439" s="101"/>
      <c r="F439" s="100" t="str">
        <f t="shared" si="7"/>
        <v>-</v>
      </c>
    </row>
    <row r="440" spans="1:6" s="95" customFormat="1" ht="11.25">
      <c r="A440" s="96">
        <v>8154</v>
      </c>
      <c r="B440" s="97" t="s">
        <v>1176</v>
      </c>
      <c r="C440" s="98">
        <v>427</v>
      </c>
      <c r="D440" s="101"/>
      <c r="E440" s="101"/>
      <c r="F440" s="100" t="str">
        <f t="shared" si="7"/>
        <v>-</v>
      </c>
    </row>
    <row r="441" spans="1:6" s="95" customFormat="1" ht="11.25">
      <c r="A441" s="96">
        <v>8155</v>
      </c>
      <c r="B441" s="97" t="s">
        <v>1177</v>
      </c>
      <c r="C441" s="98">
        <v>428</v>
      </c>
      <c r="D441" s="101"/>
      <c r="E441" s="101"/>
      <c r="F441" s="100" t="str">
        <f t="shared" si="7"/>
        <v>-</v>
      </c>
    </row>
    <row r="442" spans="1:6" s="95" customFormat="1" ht="11.25">
      <c r="A442" s="96">
        <v>8156</v>
      </c>
      <c r="B442" s="97" t="s">
        <v>1178</v>
      </c>
      <c r="C442" s="98">
        <v>429</v>
      </c>
      <c r="D442" s="101"/>
      <c r="E442" s="101"/>
      <c r="F442" s="100" t="str">
        <f t="shared" si="7"/>
        <v>-</v>
      </c>
    </row>
    <row r="443" spans="1:6" s="95" customFormat="1" ht="11.25">
      <c r="A443" s="96">
        <v>8157</v>
      </c>
      <c r="B443" s="97" t="s">
        <v>1179</v>
      </c>
      <c r="C443" s="98">
        <v>430</v>
      </c>
      <c r="D443" s="101"/>
      <c r="E443" s="101"/>
      <c r="F443" s="100" t="str">
        <f t="shared" si="7"/>
        <v>-</v>
      </c>
    </row>
    <row r="444" spans="1:6" s="95" customFormat="1" ht="11.25">
      <c r="A444" s="96">
        <v>8158</v>
      </c>
      <c r="B444" s="97" t="s">
        <v>1180</v>
      </c>
      <c r="C444" s="98">
        <v>431</v>
      </c>
      <c r="D444" s="101"/>
      <c r="E444" s="101"/>
      <c r="F444" s="100" t="str">
        <f t="shared" si="7"/>
        <v>-</v>
      </c>
    </row>
    <row r="445" spans="1:6" s="95" customFormat="1" ht="22.5">
      <c r="A445" s="96">
        <v>816</v>
      </c>
      <c r="B445" s="97" t="s">
        <v>1181</v>
      </c>
      <c r="C445" s="98">
        <v>432</v>
      </c>
      <c r="D445" s="99">
        <f>SUM(D446:D449)</f>
        <v>0</v>
      </c>
      <c r="E445" s="99">
        <f>SUM(E446:E449)</f>
        <v>0</v>
      </c>
      <c r="F445" s="100" t="str">
        <f t="shared" si="7"/>
        <v>-</v>
      </c>
    </row>
    <row r="446" spans="1:6" s="95" customFormat="1" ht="11.25">
      <c r="A446" s="96">
        <v>8163</v>
      </c>
      <c r="B446" s="97" t="s">
        <v>1182</v>
      </c>
      <c r="C446" s="98">
        <v>433</v>
      </c>
      <c r="D446" s="101"/>
      <c r="E446" s="101"/>
      <c r="F446" s="100" t="str">
        <f t="shared" si="7"/>
        <v>-</v>
      </c>
    </row>
    <row r="447" spans="1:6" s="95" customFormat="1" ht="11.25">
      <c r="A447" s="96">
        <v>8164</v>
      </c>
      <c r="B447" s="97" t="s">
        <v>1183</v>
      </c>
      <c r="C447" s="98">
        <v>434</v>
      </c>
      <c r="D447" s="101"/>
      <c r="E447" s="101"/>
      <c r="F447" s="100" t="str">
        <f t="shared" si="7"/>
        <v>-</v>
      </c>
    </row>
    <row r="448" spans="1:6" s="95" customFormat="1" ht="11.25">
      <c r="A448" s="96">
        <v>8165</v>
      </c>
      <c r="B448" s="97" t="s">
        <v>1184</v>
      </c>
      <c r="C448" s="98">
        <v>435</v>
      </c>
      <c r="D448" s="101"/>
      <c r="E448" s="101"/>
      <c r="F448" s="100" t="str">
        <f t="shared" si="7"/>
        <v>-</v>
      </c>
    </row>
    <row r="449" spans="1:6" s="95" customFormat="1" ht="11.25">
      <c r="A449" s="96">
        <v>8166</v>
      </c>
      <c r="B449" s="97" t="s">
        <v>1185</v>
      </c>
      <c r="C449" s="98">
        <v>436</v>
      </c>
      <c r="D449" s="101"/>
      <c r="E449" s="101"/>
      <c r="F449" s="100" t="str">
        <f t="shared" si="7"/>
        <v>-</v>
      </c>
    </row>
    <row r="450" spans="1:6" s="95" customFormat="1" ht="11.25">
      <c r="A450" s="96">
        <v>817</v>
      </c>
      <c r="B450" s="97" t="s">
        <v>1186</v>
      </c>
      <c r="C450" s="98">
        <v>437</v>
      </c>
      <c r="D450" s="99">
        <f>SUM(D451:D457)</f>
        <v>0</v>
      </c>
      <c r="E450" s="99">
        <f>SUM(E451:E457)</f>
        <v>0</v>
      </c>
      <c r="F450" s="100" t="str">
        <f t="shared" si="7"/>
        <v>-</v>
      </c>
    </row>
    <row r="451" spans="1:6" s="95" customFormat="1" ht="11.25">
      <c r="A451" s="96">
        <v>8171</v>
      </c>
      <c r="B451" s="97" t="s">
        <v>1187</v>
      </c>
      <c r="C451" s="98">
        <v>438</v>
      </c>
      <c r="D451" s="101"/>
      <c r="E451" s="101"/>
      <c r="F451" s="100" t="str">
        <f t="shared" si="7"/>
        <v>-</v>
      </c>
    </row>
    <row r="452" spans="1:6" s="95" customFormat="1" ht="11.25">
      <c r="A452" s="96">
        <v>8172</v>
      </c>
      <c r="B452" s="97" t="s">
        <v>1188</v>
      </c>
      <c r="C452" s="98">
        <v>439</v>
      </c>
      <c r="D452" s="101"/>
      <c r="E452" s="101"/>
      <c r="F452" s="100" t="str">
        <f t="shared" si="7"/>
        <v>-</v>
      </c>
    </row>
    <row r="453" spans="1:6" s="95" customFormat="1" ht="11.25">
      <c r="A453" s="96">
        <v>8173</v>
      </c>
      <c r="B453" s="97" t="s">
        <v>1189</v>
      </c>
      <c r="C453" s="98">
        <v>440</v>
      </c>
      <c r="D453" s="101"/>
      <c r="E453" s="101"/>
      <c r="F453" s="100" t="str">
        <f t="shared" si="7"/>
        <v>-</v>
      </c>
    </row>
    <row r="454" spans="1:6" s="95" customFormat="1" ht="11.25">
      <c r="A454" s="96">
        <v>8174</v>
      </c>
      <c r="B454" s="97" t="s">
        <v>1190</v>
      </c>
      <c r="C454" s="98">
        <v>441</v>
      </c>
      <c r="D454" s="101"/>
      <c r="E454" s="101"/>
      <c r="F454" s="100" t="str">
        <f t="shared" si="7"/>
        <v>-</v>
      </c>
    </row>
    <row r="455" spans="1:6" s="95" customFormat="1" ht="11.25">
      <c r="A455" s="96">
        <v>8175</v>
      </c>
      <c r="B455" s="97" t="s">
        <v>1191</v>
      </c>
      <c r="C455" s="98">
        <v>442</v>
      </c>
      <c r="D455" s="101"/>
      <c r="E455" s="101"/>
      <c r="F455" s="100" t="str">
        <f t="shared" si="7"/>
        <v>-</v>
      </c>
    </row>
    <row r="456" spans="1:6" s="95" customFormat="1" ht="11.25">
      <c r="A456" s="96">
        <v>8176</v>
      </c>
      <c r="B456" s="97" t="s">
        <v>1192</v>
      </c>
      <c r="C456" s="98">
        <v>443</v>
      </c>
      <c r="D456" s="101"/>
      <c r="E456" s="101"/>
      <c r="F456" s="100" t="str">
        <f t="shared" si="7"/>
        <v>-</v>
      </c>
    </row>
    <row r="457" spans="1:6" s="95" customFormat="1" ht="22.5">
      <c r="A457" s="96">
        <v>8177</v>
      </c>
      <c r="B457" s="103" t="s">
        <v>1193</v>
      </c>
      <c r="C457" s="98">
        <v>444</v>
      </c>
      <c r="D457" s="101"/>
      <c r="E457" s="101"/>
      <c r="F457" s="100" t="str">
        <f t="shared" si="7"/>
        <v>-</v>
      </c>
    </row>
    <row r="458" spans="1:6" s="95" customFormat="1" ht="11.25">
      <c r="A458" s="96" t="s">
        <v>1194</v>
      </c>
      <c r="B458" s="102" t="s">
        <v>1195</v>
      </c>
      <c r="C458" s="98">
        <v>445</v>
      </c>
      <c r="D458" s="99">
        <f>SUM(D459:D461)</f>
        <v>0</v>
      </c>
      <c r="E458" s="99">
        <f>SUM(E459:E461)</f>
        <v>0</v>
      </c>
      <c r="F458" s="100" t="str">
        <f t="shared" si="7"/>
        <v>-</v>
      </c>
    </row>
    <row r="459" spans="1:6" s="95" customFormat="1" ht="11.25">
      <c r="A459" s="96" t="s">
        <v>1196</v>
      </c>
      <c r="B459" s="102" t="s">
        <v>1197</v>
      </c>
      <c r="C459" s="98">
        <v>446</v>
      </c>
      <c r="D459" s="101"/>
      <c r="E459" s="101"/>
      <c r="F459" s="100" t="str">
        <f t="shared" si="7"/>
        <v>-</v>
      </c>
    </row>
    <row r="460" spans="1:6" s="95" customFormat="1" ht="11.25">
      <c r="A460" s="96" t="s">
        <v>1198</v>
      </c>
      <c r="B460" s="102" t="s">
        <v>1199</v>
      </c>
      <c r="C460" s="98">
        <v>447</v>
      </c>
      <c r="D460" s="101"/>
      <c r="E460" s="101"/>
      <c r="F460" s="100" t="str">
        <f t="shared" si="7"/>
        <v>-</v>
      </c>
    </row>
    <row r="461" spans="1:6" s="95" customFormat="1" ht="11.25">
      <c r="A461" s="96" t="s">
        <v>1200</v>
      </c>
      <c r="B461" s="102" t="s">
        <v>1201</v>
      </c>
      <c r="C461" s="98">
        <v>448</v>
      </c>
      <c r="D461" s="101"/>
      <c r="E461" s="101"/>
      <c r="F461" s="100" t="str">
        <f t="shared" si="7"/>
        <v>-</v>
      </c>
    </row>
    <row r="462" spans="1:6" s="95" customFormat="1" ht="11.25">
      <c r="A462" s="96">
        <v>82</v>
      </c>
      <c r="B462" s="97" t="s">
        <v>1202</v>
      </c>
      <c r="C462" s="98">
        <v>449</v>
      </c>
      <c r="D462" s="99">
        <f>D463+D466+D469+D472</f>
        <v>0</v>
      </c>
      <c r="E462" s="99">
        <f>E463+E466+E469+E472</f>
        <v>0</v>
      </c>
      <c r="F462" s="100" t="str">
        <f t="shared" si="7"/>
        <v>-</v>
      </c>
    </row>
    <row r="463" spans="1:6" s="95" customFormat="1" ht="11.25">
      <c r="A463" s="96">
        <v>821</v>
      </c>
      <c r="B463" s="97" t="s">
        <v>1203</v>
      </c>
      <c r="C463" s="98">
        <v>450</v>
      </c>
      <c r="D463" s="99">
        <f>SUM(D464:D465)</f>
        <v>0</v>
      </c>
      <c r="E463" s="99">
        <f>SUM(E464:E465)</f>
        <v>0</v>
      </c>
      <c r="F463" s="100" t="str">
        <f t="shared" si="7"/>
        <v>-</v>
      </c>
    </row>
    <row r="464" spans="1:6" s="95" customFormat="1" ht="11.25">
      <c r="A464" s="96">
        <v>8211</v>
      </c>
      <c r="B464" s="97" t="s">
        <v>1204</v>
      </c>
      <c r="C464" s="98">
        <v>451</v>
      </c>
      <c r="D464" s="101"/>
      <c r="E464" s="101"/>
      <c r="F464" s="100" t="str">
        <f t="shared" si="7"/>
        <v>-</v>
      </c>
    </row>
    <row r="465" spans="1:6" s="95" customFormat="1" ht="11.25">
      <c r="A465" s="96">
        <v>8212</v>
      </c>
      <c r="B465" s="97" t="s">
        <v>1205</v>
      </c>
      <c r="C465" s="98">
        <v>452</v>
      </c>
      <c r="D465" s="101"/>
      <c r="E465" s="101"/>
      <c r="F465" s="100" t="str">
        <f t="shared" si="7"/>
        <v>-</v>
      </c>
    </row>
    <row r="466" spans="1:6" s="95" customFormat="1" ht="11.25">
      <c r="A466" s="96">
        <v>822</v>
      </c>
      <c r="B466" s="97" t="s">
        <v>1206</v>
      </c>
      <c r="C466" s="98">
        <v>453</v>
      </c>
      <c r="D466" s="99">
        <f>SUM(D467:D468)</f>
        <v>0</v>
      </c>
      <c r="E466" s="99">
        <f>SUM(E467:E468)</f>
        <v>0</v>
      </c>
      <c r="F466" s="100" t="str">
        <f t="shared" si="7"/>
        <v>-</v>
      </c>
    </row>
    <row r="467" spans="1:6" s="95" customFormat="1" ht="11.25">
      <c r="A467" s="96">
        <v>8221</v>
      </c>
      <c r="B467" s="97" t="s">
        <v>1207</v>
      </c>
      <c r="C467" s="98">
        <v>454</v>
      </c>
      <c r="D467" s="101"/>
      <c r="E467" s="101"/>
      <c r="F467" s="100" t="str">
        <f t="shared" si="7"/>
        <v>-</v>
      </c>
    </row>
    <row r="468" spans="1:6" s="95" customFormat="1" ht="11.25">
      <c r="A468" s="96">
        <v>8222</v>
      </c>
      <c r="B468" s="97" t="s">
        <v>1208</v>
      </c>
      <c r="C468" s="98">
        <v>455</v>
      </c>
      <c r="D468" s="101"/>
      <c r="E468" s="101"/>
      <c r="F468" s="100" t="str">
        <f t="shared" si="7"/>
        <v>-</v>
      </c>
    </row>
    <row r="469" spans="1:6" s="95" customFormat="1" ht="11.25">
      <c r="A469" s="96">
        <v>823</v>
      </c>
      <c r="B469" s="97" t="s">
        <v>1209</v>
      </c>
      <c r="C469" s="98">
        <v>456</v>
      </c>
      <c r="D469" s="99">
        <f>SUM(D470:D471)</f>
        <v>0</v>
      </c>
      <c r="E469" s="99">
        <f>SUM(E470:E471)</f>
        <v>0</v>
      </c>
      <c r="F469" s="100" t="str">
        <f t="shared" si="7"/>
        <v>-</v>
      </c>
    </row>
    <row r="470" spans="1:6" s="95" customFormat="1" ht="11.25">
      <c r="A470" s="96">
        <v>8231</v>
      </c>
      <c r="B470" s="97" t="s">
        <v>1210</v>
      </c>
      <c r="C470" s="98">
        <v>457</v>
      </c>
      <c r="D470" s="101"/>
      <c r="E470" s="101"/>
      <c r="F470" s="100" t="str">
        <f t="shared" si="7"/>
        <v>-</v>
      </c>
    </row>
    <row r="471" spans="1:6" s="95" customFormat="1" ht="11.25">
      <c r="A471" s="96">
        <v>8232</v>
      </c>
      <c r="B471" s="97" t="s">
        <v>1211</v>
      </c>
      <c r="C471" s="98">
        <v>458</v>
      </c>
      <c r="D471" s="101"/>
      <c r="E471" s="101"/>
      <c r="F471" s="100" t="str">
        <f t="shared" si="7"/>
        <v>-</v>
      </c>
    </row>
    <row r="472" spans="1:6" s="95" customFormat="1" ht="11.25">
      <c r="A472" s="96">
        <v>824</v>
      </c>
      <c r="B472" s="97" t="s">
        <v>1212</v>
      </c>
      <c r="C472" s="98">
        <v>459</v>
      </c>
      <c r="D472" s="99">
        <f>SUM(D473:D474)</f>
        <v>0</v>
      </c>
      <c r="E472" s="99">
        <f>SUM(E473:E474)</f>
        <v>0</v>
      </c>
      <c r="F472" s="100" t="str">
        <f t="shared" si="7"/>
        <v>-</v>
      </c>
    </row>
    <row r="473" spans="1:6" s="95" customFormat="1" ht="11.25">
      <c r="A473" s="96">
        <v>8241</v>
      </c>
      <c r="B473" s="97" t="s">
        <v>1213</v>
      </c>
      <c r="C473" s="98">
        <v>460</v>
      </c>
      <c r="D473" s="101"/>
      <c r="E473" s="101"/>
      <c r="F473" s="100" t="str">
        <f t="shared" si="7"/>
        <v>-</v>
      </c>
    </row>
    <row r="474" spans="1:6" s="95" customFormat="1" ht="11.25">
      <c r="A474" s="96">
        <v>8242</v>
      </c>
      <c r="B474" s="97" t="s">
        <v>1214</v>
      </c>
      <c r="C474" s="98">
        <v>461</v>
      </c>
      <c r="D474" s="101"/>
      <c r="E474" s="101"/>
      <c r="F474" s="100" t="str">
        <f t="shared" si="7"/>
        <v>-</v>
      </c>
    </row>
    <row r="475" spans="1:6" s="95" customFormat="1" ht="11.25">
      <c r="A475" s="96">
        <v>83</v>
      </c>
      <c r="B475" s="97" t="s">
        <v>1215</v>
      </c>
      <c r="C475" s="98">
        <v>462</v>
      </c>
      <c r="D475" s="99">
        <f>D476+D480+D481+D484</f>
        <v>0</v>
      </c>
      <c r="E475" s="99">
        <f>E476+E480+E481+E484</f>
        <v>0</v>
      </c>
      <c r="F475" s="100" t="str">
        <f t="shared" si="7"/>
        <v>-</v>
      </c>
    </row>
    <row r="476" spans="1:6" s="95" customFormat="1" ht="22.5">
      <c r="A476" s="96">
        <v>831</v>
      </c>
      <c r="B476" s="97" t="s">
        <v>1216</v>
      </c>
      <c r="C476" s="98">
        <v>463</v>
      </c>
      <c r="D476" s="99">
        <f>SUM(D477:D479)</f>
        <v>0</v>
      </c>
      <c r="E476" s="99">
        <f>SUM(E477:E479)</f>
        <v>0</v>
      </c>
      <c r="F476" s="100" t="str">
        <f t="shared" si="7"/>
        <v>-</v>
      </c>
    </row>
    <row r="477" spans="1:6" s="95" customFormat="1" ht="11.25">
      <c r="A477" s="96">
        <v>8312</v>
      </c>
      <c r="B477" s="97" t="s">
        <v>1217</v>
      </c>
      <c r="C477" s="98">
        <v>464</v>
      </c>
      <c r="D477" s="101"/>
      <c r="E477" s="101"/>
      <c r="F477" s="100" t="str">
        <f t="shared" si="7"/>
        <v>-</v>
      </c>
    </row>
    <row r="478" spans="1:6" s="95" customFormat="1" ht="11.25">
      <c r="A478" s="96">
        <v>8313</v>
      </c>
      <c r="B478" s="97" t="s">
        <v>1218</v>
      </c>
      <c r="C478" s="98">
        <v>465</v>
      </c>
      <c r="D478" s="101"/>
      <c r="E478" s="101"/>
      <c r="F478" s="100" t="str">
        <f t="shared" si="7"/>
        <v>-</v>
      </c>
    </row>
    <row r="479" spans="1:6" s="95" customFormat="1" ht="11.25">
      <c r="A479" s="96">
        <v>8314</v>
      </c>
      <c r="B479" s="97" t="s">
        <v>1219</v>
      </c>
      <c r="C479" s="98">
        <v>466</v>
      </c>
      <c r="D479" s="101"/>
      <c r="E479" s="101"/>
      <c r="F479" s="100" t="str">
        <f t="shared" si="7"/>
        <v>-</v>
      </c>
    </row>
    <row r="480" spans="1:6" s="95" customFormat="1" ht="11.25">
      <c r="A480" s="96">
        <v>832</v>
      </c>
      <c r="B480" s="103" t="s">
        <v>1220</v>
      </c>
      <c r="C480" s="98">
        <v>467</v>
      </c>
      <c r="D480" s="101"/>
      <c r="E480" s="101"/>
      <c r="F480" s="100" t="str">
        <f t="shared" si="7"/>
        <v>-</v>
      </c>
    </row>
    <row r="481" spans="1:6" s="95" customFormat="1" ht="22.5">
      <c r="A481" s="96">
        <v>833</v>
      </c>
      <c r="B481" s="97" t="s">
        <v>1221</v>
      </c>
      <c r="C481" s="98">
        <v>468</v>
      </c>
      <c r="D481" s="99">
        <f>SUM(D482:D483)</f>
        <v>0</v>
      </c>
      <c r="E481" s="99">
        <f>SUM(E482:E483)</f>
        <v>0</v>
      </c>
      <c r="F481" s="100" t="str">
        <f t="shared" si="7"/>
        <v>-</v>
      </c>
    </row>
    <row r="482" spans="1:6" s="95" customFormat="1" ht="11.25">
      <c r="A482" s="96">
        <v>8331</v>
      </c>
      <c r="B482" s="102" t="s">
        <v>1222</v>
      </c>
      <c r="C482" s="98">
        <v>469</v>
      </c>
      <c r="D482" s="101"/>
      <c r="E482" s="101"/>
      <c r="F482" s="100" t="str">
        <f t="shared" si="7"/>
        <v>-</v>
      </c>
    </row>
    <row r="483" spans="1:6" s="95" customFormat="1" ht="11.25">
      <c r="A483" s="96">
        <v>8332</v>
      </c>
      <c r="B483" s="97" t="s">
        <v>1223</v>
      </c>
      <c r="C483" s="98">
        <v>470</v>
      </c>
      <c r="D483" s="101"/>
      <c r="E483" s="101"/>
      <c r="F483" s="100" t="str">
        <f t="shared" si="7"/>
        <v>-</v>
      </c>
    </row>
    <row r="484" spans="1:6" s="95" customFormat="1" ht="22.5">
      <c r="A484" s="96">
        <v>834</v>
      </c>
      <c r="B484" s="97" t="s">
        <v>1224</v>
      </c>
      <c r="C484" s="98">
        <v>471</v>
      </c>
      <c r="D484" s="99">
        <f>SUM(D485:D486)</f>
        <v>0</v>
      </c>
      <c r="E484" s="99">
        <f>SUM(E485:E486)</f>
        <v>0</v>
      </c>
      <c r="F484" s="100" t="str">
        <f t="shared" si="7"/>
        <v>-</v>
      </c>
    </row>
    <row r="485" spans="1:6" s="95" customFormat="1" ht="11.25">
      <c r="A485" s="96">
        <v>8341</v>
      </c>
      <c r="B485" s="97" t="s">
        <v>1225</v>
      </c>
      <c r="C485" s="98">
        <v>472</v>
      </c>
      <c r="D485" s="101"/>
      <c r="E485" s="101"/>
      <c r="F485" s="100" t="str">
        <f t="shared" si="7"/>
        <v>-</v>
      </c>
    </row>
    <row r="486" spans="1:6" s="95" customFormat="1" ht="11.25">
      <c r="A486" s="96">
        <v>8342</v>
      </c>
      <c r="B486" s="97" t="s">
        <v>1226</v>
      </c>
      <c r="C486" s="98">
        <v>473</v>
      </c>
      <c r="D486" s="101"/>
      <c r="E486" s="101"/>
      <c r="F486" s="100" t="str">
        <f t="shared" si="7"/>
        <v>-</v>
      </c>
    </row>
    <row r="487" spans="1:6" s="95" customFormat="1" ht="11.25">
      <c r="A487" s="96">
        <v>84</v>
      </c>
      <c r="B487" s="97" t="s">
        <v>1227</v>
      </c>
      <c r="C487" s="98">
        <v>474</v>
      </c>
      <c r="D487" s="99">
        <f>D488+D493+D497+D498+D505+D510</f>
        <v>0</v>
      </c>
      <c r="E487" s="99">
        <f>E488+E493+E497+E498+E505+E510</f>
        <v>0</v>
      </c>
      <c r="F487" s="100" t="str">
        <f aca="true" t="shared" si="8" ref="F487:F550">IF(D487&lt;&gt;0,IF(E487/D487&gt;=100,"&gt;&gt;100",E487/D487*100),"-")</f>
        <v>-</v>
      </c>
    </row>
    <row r="488" spans="1:6" s="95" customFormat="1" ht="22.5">
      <c r="A488" s="96">
        <v>841</v>
      </c>
      <c r="B488" s="97" t="s">
        <v>1228</v>
      </c>
      <c r="C488" s="98">
        <v>475</v>
      </c>
      <c r="D488" s="99">
        <f>SUM(D489:D492)</f>
        <v>0</v>
      </c>
      <c r="E488" s="99">
        <f>SUM(E489:E492)</f>
        <v>0</v>
      </c>
      <c r="F488" s="100" t="str">
        <f t="shared" si="8"/>
        <v>-</v>
      </c>
    </row>
    <row r="489" spans="1:6" s="95" customFormat="1" ht="11.25">
      <c r="A489" s="96">
        <v>8413</v>
      </c>
      <c r="B489" s="97" t="s">
        <v>1229</v>
      </c>
      <c r="C489" s="98">
        <v>476</v>
      </c>
      <c r="D489" s="101"/>
      <c r="E489" s="101"/>
      <c r="F489" s="100" t="str">
        <f t="shared" si="8"/>
        <v>-</v>
      </c>
    </row>
    <row r="490" spans="1:6" s="95" customFormat="1" ht="11.25">
      <c r="A490" s="96">
        <v>8414</v>
      </c>
      <c r="B490" s="97" t="s">
        <v>1230</v>
      </c>
      <c r="C490" s="98">
        <v>477</v>
      </c>
      <c r="D490" s="101"/>
      <c r="E490" s="101"/>
      <c r="F490" s="100" t="str">
        <f t="shared" si="8"/>
        <v>-</v>
      </c>
    </row>
    <row r="491" spans="1:6" s="95" customFormat="1" ht="11.25">
      <c r="A491" s="96">
        <v>8415</v>
      </c>
      <c r="B491" s="97" t="s">
        <v>1231</v>
      </c>
      <c r="C491" s="98">
        <v>478</v>
      </c>
      <c r="D491" s="101"/>
      <c r="E491" s="101"/>
      <c r="F491" s="100" t="str">
        <f t="shared" si="8"/>
        <v>-</v>
      </c>
    </row>
    <row r="492" spans="1:6" s="95" customFormat="1" ht="11.25">
      <c r="A492" s="96">
        <v>8416</v>
      </c>
      <c r="B492" s="97" t="s">
        <v>1232</v>
      </c>
      <c r="C492" s="98">
        <v>479</v>
      </c>
      <c r="D492" s="101"/>
      <c r="E492" s="101"/>
      <c r="F492" s="100" t="str">
        <f t="shared" si="8"/>
        <v>-</v>
      </c>
    </row>
    <row r="493" spans="1:6" s="95" customFormat="1" ht="22.5">
      <c r="A493" s="96">
        <v>842</v>
      </c>
      <c r="B493" s="97" t="s">
        <v>1233</v>
      </c>
      <c r="C493" s="98">
        <v>480</v>
      </c>
      <c r="D493" s="99">
        <f>SUM(D494:D496)</f>
        <v>0</v>
      </c>
      <c r="E493" s="99">
        <f>SUM(E494:E496)</f>
        <v>0</v>
      </c>
      <c r="F493" s="100" t="str">
        <f t="shared" si="8"/>
        <v>-</v>
      </c>
    </row>
    <row r="494" spans="1:6" s="95" customFormat="1" ht="11.25">
      <c r="A494" s="96">
        <v>8422</v>
      </c>
      <c r="B494" s="97" t="s">
        <v>1234</v>
      </c>
      <c r="C494" s="98">
        <v>481</v>
      </c>
      <c r="D494" s="101"/>
      <c r="E494" s="101"/>
      <c r="F494" s="100" t="str">
        <f t="shared" si="8"/>
        <v>-</v>
      </c>
    </row>
    <row r="495" spans="1:6" s="95" customFormat="1" ht="11.25">
      <c r="A495" s="96">
        <v>8423</v>
      </c>
      <c r="B495" s="97" t="s">
        <v>1235</v>
      </c>
      <c r="C495" s="98">
        <v>482</v>
      </c>
      <c r="D495" s="101"/>
      <c r="E495" s="101"/>
      <c r="F495" s="100" t="str">
        <f t="shared" si="8"/>
        <v>-</v>
      </c>
    </row>
    <row r="496" spans="1:6" s="95" customFormat="1" ht="11.25">
      <c r="A496" s="96">
        <v>8424</v>
      </c>
      <c r="B496" s="97" t="s">
        <v>1236</v>
      </c>
      <c r="C496" s="98">
        <v>483</v>
      </c>
      <c r="D496" s="101"/>
      <c r="E496" s="101"/>
      <c r="F496" s="100" t="str">
        <f t="shared" si="8"/>
        <v>-</v>
      </c>
    </row>
    <row r="497" spans="1:6" s="95" customFormat="1" ht="11.25">
      <c r="A497" s="96">
        <v>843</v>
      </c>
      <c r="B497" s="97" t="s">
        <v>1237</v>
      </c>
      <c r="C497" s="98">
        <v>484</v>
      </c>
      <c r="D497" s="101"/>
      <c r="E497" s="101"/>
      <c r="F497" s="100" t="str">
        <f t="shared" si="8"/>
        <v>-</v>
      </c>
    </row>
    <row r="498" spans="1:6" s="95" customFormat="1" ht="22.5">
      <c r="A498" s="96">
        <v>844</v>
      </c>
      <c r="B498" s="97" t="s">
        <v>1238</v>
      </c>
      <c r="C498" s="98">
        <v>485</v>
      </c>
      <c r="D498" s="99">
        <f>SUM(D499:D504)</f>
        <v>0</v>
      </c>
      <c r="E498" s="99">
        <f>SUM(E499:E504)</f>
        <v>0</v>
      </c>
      <c r="F498" s="100" t="str">
        <f t="shared" si="8"/>
        <v>-</v>
      </c>
    </row>
    <row r="499" spans="1:6" s="95" customFormat="1" ht="11.25">
      <c r="A499" s="96">
        <v>8443</v>
      </c>
      <c r="B499" s="97" t="s">
        <v>1239</v>
      </c>
      <c r="C499" s="98">
        <v>486</v>
      </c>
      <c r="D499" s="101"/>
      <c r="E499" s="101"/>
      <c r="F499" s="100" t="str">
        <f t="shared" si="8"/>
        <v>-</v>
      </c>
    </row>
    <row r="500" spans="1:6" s="95" customFormat="1" ht="11.25">
      <c r="A500" s="96">
        <v>8444</v>
      </c>
      <c r="B500" s="97" t="s">
        <v>1240</v>
      </c>
      <c r="C500" s="98">
        <v>487</v>
      </c>
      <c r="D500" s="101"/>
      <c r="E500" s="101"/>
      <c r="F500" s="100" t="str">
        <f t="shared" si="8"/>
        <v>-</v>
      </c>
    </row>
    <row r="501" spans="1:6" s="95" customFormat="1" ht="11.25">
      <c r="A501" s="96">
        <v>8445</v>
      </c>
      <c r="B501" s="97" t="s">
        <v>1241</v>
      </c>
      <c r="C501" s="98">
        <v>488</v>
      </c>
      <c r="D501" s="101"/>
      <c r="E501" s="101"/>
      <c r="F501" s="100" t="str">
        <f t="shared" si="8"/>
        <v>-</v>
      </c>
    </row>
    <row r="502" spans="1:6" s="95" customFormat="1" ht="11.25">
      <c r="A502" s="96">
        <v>8446</v>
      </c>
      <c r="B502" s="97" t="s">
        <v>1242</v>
      </c>
      <c r="C502" s="98">
        <v>489</v>
      </c>
      <c r="D502" s="101"/>
      <c r="E502" s="101"/>
      <c r="F502" s="100" t="str">
        <f t="shared" si="8"/>
        <v>-</v>
      </c>
    </row>
    <row r="503" spans="1:6" s="95" customFormat="1" ht="11.25">
      <c r="A503" s="96">
        <v>8447</v>
      </c>
      <c r="B503" s="97" t="s">
        <v>1243</v>
      </c>
      <c r="C503" s="98">
        <v>490</v>
      </c>
      <c r="D503" s="101"/>
      <c r="E503" s="101"/>
      <c r="F503" s="100" t="str">
        <f t="shared" si="8"/>
        <v>-</v>
      </c>
    </row>
    <row r="504" spans="1:6" s="95" customFormat="1" ht="11.25">
      <c r="A504" s="96">
        <v>8448</v>
      </c>
      <c r="B504" s="97" t="s">
        <v>1244</v>
      </c>
      <c r="C504" s="98">
        <v>491</v>
      </c>
      <c r="D504" s="101"/>
      <c r="E504" s="101"/>
      <c r="F504" s="100" t="str">
        <f t="shared" si="8"/>
        <v>-</v>
      </c>
    </row>
    <row r="505" spans="1:6" s="95" customFormat="1" ht="11.25">
      <c r="A505" s="96">
        <v>845</v>
      </c>
      <c r="B505" s="102" t="s">
        <v>1245</v>
      </c>
      <c r="C505" s="98">
        <v>492</v>
      </c>
      <c r="D505" s="99">
        <f>SUM(D506:D509)</f>
        <v>0</v>
      </c>
      <c r="E505" s="99">
        <f>SUM(E506:E509)</f>
        <v>0</v>
      </c>
      <c r="F505" s="100" t="str">
        <f t="shared" si="8"/>
        <v>-</v>
      </c>
    </row>
    <row r="506" spans="1:6" s="95" customFormat="1" ht="11.25">
      <c r="A506" s="96">
        <v>8453</v>
      </c>
      <c r="B506" s="97" t="s">
        <v>1246</v>
      </c>
      <c r="C506" s="98">
        <v>493</v>
      </c>
      <c r="D506" s="101"/>
      <c r="E506" s="101"/>
      <c r="F506" s="100" t="str">
        <f t="shared" si="8"/>
        <v>-</v>
      </c>
    </row>
    <row r="507" spans="1:6" s="95" customFormat="1" ht="11.25">
      <c r="A507" s="96">
        <v>8454</v>
      </c>
      <c r="B507" s="97" t="s">
        <v>1247</v>
      </c>
      <c r="C507" s="98">
        <v>494</v>
      </c>
      <c r="D507" s="101"/>
      <c r="E507" s="101"/>
      <c r="F507" s="100" t="str">
        <f t="shared" si="8"/>
        <v>-</v>
      </c>
    </row>
    <row r="508" spans="1:6" s="95" customFormat="1" ht="11.25">
      <c r="A508" s="96">
        <v>8455</v>
      </c>
      <c r="B508" s="97" t="s">
        <v>1248</v>
      </c>
      <c r="C508" s="98">
        <v>495</v>
      </c>
      <c r="D508" s="101"/>
      <c r="E508" s="101"/>
      <c r="F508" s="100" t="str">
        <f t="shared" si="8"/>
        <v>-</v>
      </c>
    </row>
    <row r="509" spans="1:6" s="95" customFormat="1" ht="11.25">
      <c r="A509" s="96">
        <v>8456</v>
      </c>
      <c r="B509" s="97" t="s">
        <v>1249</v>
      </c>
      <c r="C509" s="98">
        <v>496</v>
      </c>
      <c r="D509" s="101"/>
      <c r="E509" s="101"/>
      <c r="F509" s="100" t="str">
        <f t="shared" si="8"/>
        <v>-</v>
      </c>
    </row>
    <row r="510" spans="1:6" s="95" customFormat="1" ht="11.25">
      <c r="A510" s="96">
        <v>847</v>
      </c>
      <c r="B510" s="97" t="s">
        <v>1250</v>
      </c>
      <c r="C510" s="98">
        <v>497</v>
      </c>
      <c r="D510" s="99">
        <f>SUM(D511:D517)</f>
        <v>0</v>
      </c>
      <c r="E510" s="99">
        <f>SUM(E511:E517)</f>
        <v>0</v>
      </c>
      <c r="F510" s="100" t="str">
        <f t="shared" si="8"/>
        <v>-</v>
      </c>
    </row>
    <row r="511" spans="1:6" s="95" customFormat="1" ht="11.25">
      <c r="A511" s="96">
        <v>8471</v>
      </c>
      <c r="B511" s="97" t="s">
        <v>1251</v>
      </c>
      <c r="C511" s="98">
        <v>498</v>
      </c>
      <c r="D511" s="101"/>
      <c r="E511" s="101"/>
      <c r="F511" s="100" t="str">
        <f t="shared" si="8"/>
        <v>-</v>
      </c>
    </row>
    <row r="512" spans="1:6" s="95" customFormat="1" ht="11.25">
      <c r="A512" s="96">
        <v>8472</v>
      </c>
      <c r="B512" s="97" t="s">
        <v>1252</v>
      </c>
      <c r="C512" s="98">
        <v>499</v>
      </c>
      <c r="D512" s="101"/>
      <c r="E512" s="101"/>
      <c r="F512" s="100" t="str">
        <f t="shared" si="8"/>
        <v>-</v>
      </c>
    </row>
    <row r="513" spans="1:6" s="95" customFormat="1" ht="11.25">
      <c r="A513" s="96">
        <v>8473</v>
      </c>
      <c r="B513" s="97" t="s">
        <v>1253</v>
      </c>
      <c r="C513" s="98">
        <v>500</v>
      </c>
      <c r="D513" s="101"/>
      <c r="E513" s="101"/>
      <c r="F513" s="100" t="str">
        <f t="shared" si="8"/>
        <v>-</v>
      </c>
    </row>
    <row r="514" spans="1:6" s="95" customFormat="1" ht="11.25">
      <c r="A514" s="96">
        <v>8474</v>
      </c>
      <c r="B514" s="97" t="s">
        <v>1254</v>
      </c>
      <c r="C514" s="98">
        <v>501</v>
      </c>
      <c r="D514" s="101"/>
      <c r="E514" s="101"/>
      <c r="F514" s="100" t="str">
        <f t="shared" si="8"/>
        <v>-</v>
      </c>
    </row>
    <row r="515" spans="1:6" s="95" customFormat="1" ht="11.25">
      <c r="A515" s="96">
        <v>8475</v>
      </c>
      <c r="B515" s="97" t="s">
        <v>1255</v>
      </c>
      <c r="C515" s="98">
        <v>502</v>
      </c>
      <c r="D515" s="101"/>
      <c r="E515" s="101"/>
      <c r="F515" s="100" t="str">
        <f t="shared" si="8"/>
        <v>-</v>
      </c>
    </row>
    <row r="516" spans="1:6" s="95" customFormat="1" ht="11.25">
      <c r="A516" s="96">
        <v>8476</v>
      </c>
      <c r="B516" s="97" t="s">
        <v>1256</v>
      </c>
      <c r="C516" s="98">
        <v>503</v>
      </c>
      <c r="D516" s="101"/>
      <c r="E516" s="101"/>
      <c r="F516" s="100" t="str">
        <f t="shared" si="8"/>
        <v>-</v>
      </c>
    </row>
    <row r="517" spans="1:6" s="95" customFormat="1" ht="11.25">
      <c r="A517" s="96" t="s">
        <v>1257</v>
      </c>
      <c r="B517" s="97" t="s">
        <v>1258</v>
      </c>
      <c r="C517" s="98">
        <v>504</v>
      </c>
      <c r="D517" s="101"/>
      <c r="E517" s="101"/>
      <c r="F517" s="100" t="str">
        <f t="shared" si="8"/>
        <v>-</v>
      </c>
    </row>
    <row r="518" spans="1:6" s="95" customFormat="1" ht="11.25">
      <c r="A518" s="96">
        <v>85</v>
      </c>
      <c r="B518" s="97" t="s">
        <v>1259</v>
      </c>
      <c r="C518" s="98">
        <v>505</v>
      </c>
      <c r="D518" s="99">
        <f>D519+D522+D525+D528</f>
        <v>0</v>
      </c>
      <c r="E518" s="99">
        <f>E519+E522+E525+E528</f>
        <v>0</v>
      </c>
      <c r="F518" s="100" t="str">
        <f t="shared" si="8"/>
        <v>-</v>
      </c>
    </row>
    <row r="519" spans="1:6" s="95" customFormat="1" ht="11.25">
      <c r="A519" s="96">
        <v>851</v>
      </c>
      <c r="B519" s="97" t="s">
        <v>1260</v>
      </c>
      <c r="C519" s="98">
        <v>506</v>
      </c>
      <c r="D519" s="99">
        <f>SUM(D520:D521)</f>
        <v>0</v>
      </c>
      <c r="E519" s="99">
        <f>SUM(E520:E521)</f>
        <v>0</v>
      </c>
      <c r="F519" s="100" t="str">
        <f t="shared" si="8"/>
        <v>-</v>
      </c>
    </row>
    <row r="520" spans="1:6" s="95" customFormat="1" ht="11.25">
      <c r="A520" s="96">
        <v>8511</v>
      </c>
      <c r="B520" s="97" t="s">
        <v>1261</v>
      </c>
      <c r="C520" s="98">
        <v>507</v>
      </c>
      <c r="D520" s="101"/>
      <c r="E520" s="101"/>
      <c r="F520" s="100" t="str">
        <f t="shared" si="8"/>
        <v>-</v>
      </c>
    </row>
    <row r="521" spans="1:6" s="95" customFormat="1" ht="11.25">
      <c r="A521" s="96">
        <v>8512</v>
      </c>
      <c r="B521" s="97" t="s">
        <v>1262</v>
      </c>
      <c r="C521" s="98">
        <v>508</v>
      </c>
      <c r="D521" s="101"/>
      <c r="E521" s="101"/>
      <c r="F521" s="100" t="str">
        <f t="shared" si="8"/>
        <v>-</v>
      </c>
    </row>
    <row r="522" spans="1:6" s="95" customFormat="1" ht="11.25">
      <c r="A522" s="96">
        <v>852</v>
      </c>
      <c r="B522" s="97" t="s">
        <v>1263</v>
      </c>
      <c r="C522" s="98">
        <v>509</v>
      </c>
      <c r="D522" s="99">
        <f>SUM(D523:D524)</f>
        <v>0</v>
      </c>
      <c r="E522" s="99">
        <f>SUM(E523:E524)</f>
        <v>0</v>
      </c>
      <c r="F522" s="100" t="str">
        <f t="shared" si="8"/>
        <v>-</v>
      </c>
    </row>
    <row r="523" spans="1:6" s="95" customFormat="1" ht="11.25">
      <c r="A523" s="96">
        <v>8521</v>
      </c>
      <c r="B523" s="97" t="s">
        <v>1264</v>
      </c>
      <c r="C523" s="98">
        <v>510</v>
      </c>
      <c r="D523" s="101"/>
      <c r="E523" s="101"/>
      <c r="F523" s="100" t="str">
        <f t="shared" si="8"/>
        <v>-</v>
      </c>
    </row>
    <row r="524" spans="1:6" s="95" customFormat="1" ht="11.25">
      <c r="A524" s="96">
        <v>8522</v>
      </c>
      <c r="B524" s="97" t="s">
        <v>1265</v>
      </c>
      <c r="C524" s="98">
        <v>511</v>
      </c>
      <c r="D524" s="101"/>
      <c r="E524" s="101"/>
      <c r="F524" s="100" t="str">
        <f t="shared" si="8"/>
        <v>-</v>
      </c>
    </row>
    <row r="525" spans="1:6" s="95" customFormat="1" ht="11.25">
      <c r="A525" s="96">
        <v>853</v>
      </c>
      <c r="B525" s="97" t="s">
        <v>1266</v>
      </c>
      <c r="C525" s="98">
        <v>512</v>
      </c>
      <c r="D525" s="99">
        <f>SUM(D526:D527)</f>
        <v>0</v>
      </c>
      <c r="E525" s="99">
        <f>SUM(E526:E527)</f>
        <v>0</v>
      </c>
      <c r="F525" s="100" t="str">
        <f t="shared" si="8"/>
        <v>-</v>
      </c>
    </row>
    <row r="526" spans="1:6" s="95" customFormat="1" ht="11.25">
      <c r="A526" s="96">
        <v>8531</v>
      </c>
      <c r="B526" s="97" t="s">
        <v>1267</v>
      </c>
      <c r="C526" s="98">
        <v>513</v>
      </c>
      <c r="D526" s="101"/>
      <c r="E526" s="101"/>
      <c r="F526" s="100" t="str">
        <f t="shared" si="8"/>
        <v>-</v>
      </c>
    </row>
    <row r="527" spans="1:6" s="95" customFormat="1" ht="11.25">
      <c r="A527" s="96">
        <v>8532</v>
      </c>
      <c r="B527" s="97" t="s">
        <v>1268</v>
      </c>
      <c r="C527" s="98">
        <v>514</v>
      </c>
      <c r="D527" s="101"/>
      <c r="E527" s="101"/>
      <c r="F527" s="100" t="str">
        <f t="shared" si="8"/>
        <v>-</v>
      </c>
    </row>
    <row r="528" spans="1:6" s="95" customFormat="1" ht="11.25">
      <c r="A528" s="96">
        <v>854</v>
      </c>
      <c r="B528" s="97" t="s">
        <v>1269</v>
      </c>
      <c r="C528" s="98">
        <v>515</v>
      </c>
      <c r="D528" s="99">
        <f>SUM(D529:D530)</f>
        <v>0</v>
      </c>
      <c r="E528" s="99">
        <f>SUM(E529:E530)</f>
        <v>0</v>
      </c>
      <c r="F528" s="100" t="str">
        <f t="shared" si="8"/>
        <v>-</v>
      </c>
    </row>
    <row r="529" spans="1:6" s="95" customFormat="1" ht="11.25">
      <c r="A529" s="96">
        <v>8541</v>
      </c>
      <c r="B529" s="97" t="s">
        <v>1270</v>
      </c>
      <c r="C529" s="98">
        <v>516</v>
      </c>
      <c r="D529" s="101"/>
      <c r="E529" s="101"/>
      <c r="F529" s="100" t="str">
        <f t="shared" si="8"/>
        <v>-</v>
      </c>
    </row>
    <row r="530" spans="1:6" s="95" customFormat="1" ht="11.25">
      <c r="A530" s="96">
        <v>8542</v>
      </c>
      <c r="B530" s="97" t="s">
        <v>1271</v>
      </c>
      <c r="C530" s="98">
        <v>517</v>
      </c>
      <c r="D530" s="101"/>
      <c r="E530" s="101"/>
      <c r="F530" s="100" t="str">
        <f t="shared" si="8"/>
        <v>-</v>
      </c>
    </row>
    <row r="531" spans="1:6" s="95" customFormat="1" ht="11.25">
      <c r="A531" s="96">
        <v>5</v>
      </c>
      <c r="B531" s="97" t="s">
        <v>1272</v>
      </c>
      <c r="C531" s="98">
        <v>518</v>
      </c>
      <c r="D531" s="99">
        <f>D532+D570+D583+D596+D628</f>
        <v>0</v>
      </c>
      <c r="E531" s="99">
        <f>E532+E570+E583+E596+E628</f>
        <v>0</v>
      </c>
      <c r="F531" s="100" t="str">
        <f t="shared" si="8"/>
        <v>-</v>
      </c>
    </row>
    <row r="532" spans="1:6" s="95" customFormat="1" ht="11.25">
      <c r="A532" s="96">
        <v>51</v>
      </c>
      <c r="B532" s="97" t="s">
        <v>1273</v>
      </c>
      <c r="C532" s="98">
        <v>519</v>
      </c>
      <c r="D532" s="99">
        <f>D533+D538+D541+D545+D546+D553+D558+D566</f>
        <v>0</v>
      </c>
      <c r="E532" s="99">
        <f>E533+E538+E541+E545+E546+E553+E558+E566</f>
        <v>0</v>
      </c>
      <c r="F532" s="100" t="str">
        <f t="shared" si="8"/>
        <v>-</v>
      </c>
    </row>
    <row r="533" spans="1:6" s="95" customFormat="1" ht="22.5">
      <c r="A533" s="96">
        <v>511</v>
      </c>
      <c r="B533" s="97" t="s">
        <v>1274</v>
      </c>
      <c r="C533" s="98">
        <v>520</v>
      </c>
      <c r="D533" s="99">
        <f>SUM(D534:D537)</f>
        <v>0</v>
      </c>
      <c r="E533" s="99">
        <f>SUM(E534:E537)</f>
        <v>0</v>
      </c>
      <c r="F533" s="100" t="str">
        <f t="shared" si="8"/>
        <v>-</v>
      </c>
    </row>
    <row r="534" spans="1:6" s="95" customFormat="1" ht="11.25">
      <c r="A534" s="96">
        <v>5113</v>
      </c>
      <c r="B534" s="97" t="s">
        <v>1275</v>
      </c>
      <c r="C534" s="98">
        <v>521</v>
      </c>
      <c r="D534" s="101"/>
      <c r="E534" s="101"/>
      <c r="F534" s="100" t="str">
        <f t="shared" si="8"/>
        <v>-</v>
      </c>
    </row>
    <row r="535" spans="1:6" s="95" customFormat="1" ht="11.25">
      <c r="A535" s="96">
        <v>5114</v>
      </c>
      <c r="B535" s="97" t="s">
        <v>1276</v>
      </c>
      <c r="C535" s="98">
        <v>522</v>
      </c>
      <c r="D535" s="101"/>
      <c r="E535" s="101"/>
      <c r="F535" s="100" t="str">
        <f t="shared" si="8"/>
        <v>-</v>
      </c>
    </row>
    <row r="536" spans="1:6" s="95" customFormat="1" ht="11.25">
      <c r="A536" s="96">
        <v>5115</v>
      </c>
      <c r="B536" s="97" t="s">
        <v>1277</v>
      </c>
      <c r="C536" s="98">
        <v>523</v>
      </c>
      <c r="D536" s="101"/>
      <c r="E536" s="101"/>
      <c r="F536" s="100" t="str">
        <f t="shared" si="8"/>
        <v>-</v>
      </c>
    </row>
    <row r="537" spans="1:6" s="95" customFormat="1" ht="11.25">
      <c r="A537" s="96">
        <v>5116</v>
      </c>
      <c r="B537" s="97" t="s">
        <v>1278</v>
      </c>
      <c r="C537" s="98">
        <v>524</v>
      </c>
      <c r="D537" s="101"/>
      <c r="E537" s="101"/>
      <c r="F537" s="100" t="str">
        <f t="shared" si="8"/>
        <v>-</v>
      </c>
    </row>
    <row r="538" spans="1:6" s="95" customFormat="1" ht="11.25">
      <c r="A538" s="96">
        <v>512</v>
      </c>
      <c r="B538" s="102" t="s">
        <v>1279</v>
      </c>
      <c r="C538" s="98">
        <v>525</v>
      </c>
      <c r="D538" s="99">
        <f>SUM(D539:D540)</f>
        <v>0</v>
      </c>
      <c r="E538" s="99">
        <f>SUM(E539:E540)</f>
        <v>0</v>
      </c>
      <c r="F538" s="100" t="str">
        <f t="shared" si="8"/>
        <v>-</v>
      </c>
    </row>
    <row r="539" spans="1:6" s="95" customFormat="1" ht="11.25">
      <c r="A539" s="96">
        <v>5121</v>
      </c>
      <c r="B539" s="97" t="s">
        <v>1280</v>
      </c>
      <c r="C539" s="98">
        <v>526</v>
      </c>
      <c r="D539" s="101"/>
      <c r="E539" s="101"/>
      <c r="F539" s="100" t="str">
        <f t="shared" si="8"/>
        <v>-</v>
      </c>
    </row>
    <row r="540" spans="1:6" s="95" customFormat="1" ht="11.25">
      <c r="A540" s="96">
        <v>5122</v>
      </c>
      <c r="B540" s="97" t="s">
        <v>1281</v>
      </c>
      <c r="C540" s="98">
        <v>527</v>
      </c>
      <c r="D540" s="101"/>
      <c r="E540" s="101"/>
      <c r="F540" s="100" t="str">
        <f t="shared" si="8"/>
        <v>-</v>
      </c>
    </row>
    <row r="541" spans="1:6" s="95" customFormat="1" ht="22.5">
      <c r="A541" s="96">
        <v>513</v>
      </c>
      <c r="B541" s="97" t="s">
        <v>1282</v>
      </c>
      <c r="C541" s="98">
        <v>528</v>
      </c>
      <c r="D541" s="99">
        <f>SUM(D542:D544)</f>
        <v>0</v>
      </c>
      <c r="E541" s="99">
        <f>SUM(E542:E544)</f>
        <v>0</v>
      </c>
      <c r="F541" s="100" t="str">
        <f t="shared" si="8"/>
        <v>-</v>
      </c>
    </row>
    <row r="542" spans="1:6" s="95" customFormat="1" ht="11.25">
      <c r="A542" s="96">
        <v>5132</v>
      </c>
      <c r="B542" s="97" t="s">
        <v>1283</v>
      </c>
      <c r="C542" s="98">
        <v>529</v>
      </c>
      <c r="D542" s="101"/>
      <c r="E542" s="101"/>
      <c r="F542" s="100" t="str">
        <f t="shared" si="8"/>
        <v>-</v>
      </c>
    </row>
    <row r="543" spans="1:6" s="95" customFormat="1" ht="11.25">
      <c r="A543" s="110">
        <v>5133</v>
      </c>
      <c r="B543" s="97" t="s">
        <v>1284</v>
      </c>
      <c r="C543" s="98">
        <v>530</v>
      </c>
      <c r="D543" s="101"/>
      <c r="E543" s="101"/>
      <c r="F543" s="100" t="str">
        <f t="shared" si="8"/>
        <v>-</v>
      </c>
    </row>
    <row r="544" spans="1:6" s="95" customFormat="1" ht="11.25">
      <c r="A544" s="110">
        <v>5134</v>
      </c>
      <c r="B544" s="97" t="s">
        <v>1285</v>
      </c>
      <c r="C544" s="98">
        <v>531</v>
      </c>
      <c r="D544" s="101"/>
      <c r="E544" s="101"/>
      <c r="F544" s="100" t="str">
        <f t="shared" si="8"/>
        <v>-</v>
      </c>
    </row>
    <row r="545" spans="1:6" s="95" customFormat="1" ht="11.25">
      <c r="A545" s="96">
        <v>514</v>
      </c>
      <c r="B545" s="102" t="s">
        <v>1286</v>
      </c>
      <c r="C545" s="98">
        <v>532</v>
      </c>
      <c r="D545" s="101"/>
      <c r="E545" s="101"/>
      <c r="F545" s="100" t="str">
        <f t="shared" si="8"/>
        <v>-</v>
      </c>
    </row>
    <row r="546" spans="1:6" s="95" customFormat="1" ht="22.5">
      <c r="A546" s="96">
        <v>515</v>
      </c>
      <c r="B546" s="97" t="s">
        <v>1287</v>
      </c>
      <c r="C546" s="98">
        <v>533</v>
      </c>
      <c r="D546" s="99">
        <f>SUM(D547:D552)</f>
        <v>0</v>
      </c>
      <c r="E546" s="99">
        <f>SUM(E547:E552)</f>
        <v>0</v>
      </c>
      <c r="F546" s="100" t="str">
        <f t="shared" si="8"/>
        <v>-</v>
      </c>
    </row>
    <row r="547" spans="1:6" s="95" customFormat="1" ht="11.25">
      <c r="A547" s="96">
        <v>5153</v>
      </c>
      <c r="B547" s="97" t="s">
        <v>1288</v>
      </c>
      <c r="C547" s="98">
        <v>534</v>
      </c>
      <c r="D547" s="101"/>
      <c r="E547" s="101"/>
      <c r="F547" s="100" t="str">
        <f t="shared" si="8"/>
        <v>-</v>
      </c>
    </row>
    <row r="548" spans="1:6" s="95" customFormat="1" ht="11.25">
      <c r="A548" s="96">
        <v>5154</v>
      </c>
      <c r="B548" s="97" t="s">
        <v>1289</v>
      </c>
      <c r="C548" s="98">
        <v>535</v>
      </c>
      <c r="D548" s="101"/>
      <c r="E548" s="101"/>
      <c r="F548" s="100" t="str">
        <f t="shared" si="8"/>
        <v>-</v>
      </c>
    </row>
    <row r="549" spans="1:6" s="95" customFormat="1" ht="11.25">
      <c r="A549" s="96">
        <v>5155</v>
      </c>
      <c r="B549" s="97" t="s">
        <v>1290</v>
      </c>
      <c r="C549" s="98">
        <v>536</v>
      </c>
      <c r="D549" s="101"/>
      <c r="E549" s="101"/>
      <c r="F549" s="100" t="str">
        <f t="shared" si="8"/>
        <v>-</v>
      </c>
    </row>
    <row r="550" spans="1:6" s="95" customFormat="1" ht="11.25">
      <c r="A550" s="96">
        <v>5156</v>
      </c>
      <c r="B550" s="97" t="s">
        <v>1291</v>
      </c>
      <c r="C550" s="98">
        <v>537</v>
      </c>
      <c r="D550" s="101"/>
      <c r="E550" s="101"/>
      <c r="F550" s="100" t="str">
        <f t="shared" si="8"/>
        <v>-</v>
      </c>
    </row>
    <row r="551" spans="1:6" s="95" customFormat="1" ht="11.25">
      <c r="A551" s="96">
        <v>5157</v>
      </c>
      <c r="B551" s="97" t="s">
        <v>1292</v>
      </c>
      <c r="C551" s="98">
        <v>538</v>
      </c>
      <c r="D551" s="101"/>
      <c r="E551" s="101"/>
      <c r="F551" s="100" t="str">
        <f aca="true" t="shared" si="9" ref="F551:F614">IF(D551&lt;&gt;0,IF(E551/D551&gt;=100,"&gt;&gt;100",E551/D551*100),"-")</f>
        <v>-</v>
      </c>
    </row>
    <row r="552" spans="1:6" s="95" customFormat="1" ht="11.25">
      <c r="A552" s="96">
        <v>5158</v>
      </c>
      <c r="B552" s="97" t="s">
        <v>1293</v>
      </c>
      <c r="C552" s="98">
        <v>539</v>
      </c>
      <c r="D552" s="101"/>
      <c r="E552" s="101"/>
      <c r="F552" s="100" t="str">
        <f t="shared" si="9"/>
        <v>-</v>
      </c>
    </row>
    <row r="553" spans="1:6" s="95" customFormat="1" ht="11.25">
      <c r="A553" s="96">
        <v>516</v>
      </c>
      <c r="B553" s="102" t="s">
        <v>1294</v>
      </c>
      <c r="C553" s="98">
        <v>540</v>
      </c>
      <c r="D553" s="99">
        <f>SUM(D554:D557)</f>
        <v>0</v>
      </c>
      <c r="E553" s="99">
        <f>SUM(E554:E557)</f>
        <v>0</v>
      </c>
      <c r="F553" s="100" t="str">
        <f t="shared" si="9"/>
        <v>-</v>
      </c>
    </row>
    <row r="554" spans="1:6" s="95" customFormat="1" ht="11.25">
      <c r="A554" s="96">
        <v>5163</v>
      </c>
      <c r="B554" s="97" t="s">
        <v>1295</v>
      </c>
      <c r="C554" s="98">
        <v>541</v>
      </c>
      <c r="D554" s="101"/>
      <c r="E554" s="101"/>
      <c r="F554" s="100" t="str">
        <f t="shared" si="9"/>
        <v>-</v>
      </c>
    </row>
    <row r="555" spans="1:6" s="95" customFormat="1" ht="11.25">
      <c r="A555" s="96">
        <v>5164</v>
      </c>
      <c r="B555" s="97" t="s">
        <v>1296</v>
      </c>
      <c r="C555" s="98">
        <v>542</v>
      </c>
      <c r="D555" s="101"/>
      <c r="E555" s="101"/>
      <c r="F555" s="100" t="str">
        <f t="shared" si="9"/>
        <v>-</v>
      </c>
    </row>
    <row r="556" spans="1:6" s="95" customFormat="1" ht="11.25">
      <c r="A556" s="96">
        <v>5165</v>
      </c>
      <c r="B556" s="97" t="s">
        <v>1297</v>
      </c>
      <c r="C556" s="98">
        <v>543</v>
      </c>
      <c r="D556" s="101"/>
      <c r="E556" s="101"/>
      <c r="F556" s="100" t="str">
        <f t="shared" si="9"/>
        <v>-</v>
      </c>
    </row>
    <row r="557" spans="1:6" s="95" customFormat="1" ht="11.25">
      <c r="A557" s="96">
        <v>5166</v>
      </c>
      <c r="B557" s="97" t="s">
        <v>1298</v>
      </c>
      <c r="C557" s="98">
        <v>544</v>
      </c>
      <c r="D557" s="101"/>
      <c r="E557" s="101"/>
      <c r="F557" s="100" t="str">
        <f t="shared" si="9"/>
        <v>-</v>
      </c>
    </row>
    <row r="558" spans="1:6" s="95" customFormat="1" ht="11.25">
      <c r="A558" s="96">
        <v>517</v>
      </c>
      <c r="B558" s="97" t="s">
        <v>1299</v>
      </c>
      <c r="C558" s="98">
        <v>545</v>
      </c>
      <c r="D558" s="99">
        <f>SUM(D559:D565)</f>
        <v>0</v>
      </c>
      <c r="E558" s="99">
        <f>SUM(E559:E565)</f>
        <v>0</v>
      </c>
      <c r="F558" s="100" t="str">
        <f t="shared" si="9"/>
        <v>-</v>
      </c>
    </row>
    <row r="559" spans="1:6" s="95" customFormat="1" ht="11.25">
      <c r="A559" s="96">
        <v>5171</v>
      </c>
      <c r="B559" s="97" t="s">
        <v>1300</v>
      </c>
      <c r="C559" s="98">
        <v>546</v>
      </c>
      <c r="D559" s="101"/>
      <c r="E559" s="101"/>
      <c r="F559" s="100" t="str">
        <f t="shared" si="9"/>
        <v>-</v>
      </c>
    </row>
    <row r="560" spans="1:6" s="95" customFormat="1" ht="11.25">
      <c r="A560" s="96">
        <v>5172</v>
      </c>
      <c r="B560" s="97" t="s">
        <v>1301</v>
      </c>
      <c r="C560" s="98">
        <v>547</v>
      </c>
      <c r="D560" s="101"/>
      <c r="E560" s="101"/>
      <c r="F560" s="100" t="str">
        <f t="shared" si="9"/>
        <v>-</v>
      </c>
    </row>
    <row r="561" spans="1:6" s="95" customFormat="1" ht="11.25">
      <c r="A561" s="96">
        <v>5173</v>
      </c>
      <c r="B561" s="97" t="s">
        <v>1302</v>
      </c>
      <c r="C561" s="98">
        <v>548</v>
      </c>
      <c r="D561" s="101"/>
      <c r="E561" s="101"/>
      <c r="F561" s="100" t="str">
        <f t="shared" si="9"/>
        <v>-</v>
      </c>
    </row>
    <row r="562" spans="1:6" s="95" customFormat="1" ht="11.25">
      <c r="A562" s="96">
        <v>5174</v>
      </c>
      <c r="B562" s="97" t="s">
        <v>1303</v>
      </c>
      <c r="C562" s="98">
        <v>549</v>
      </c>
      <c r="D562" s="101"/>
      <c r="E562" s="101"/>
      <c r="F562" s="100" t="str">
        <f t="shared" si="9"/>
        <v>-</v>
      </c>
    </row>
    <row r="563" spans="1:6" s="95" customFormat="1" ht="11.25">
      <c r="A563" s="96">
        <v>5175</v>
      </c>
      <c r="B563" s="97" t="s">
        <v>1304</v>
      </c>
      <c r="C563" s="98">
        <v>550</v>
      </c>
      <c r="D563" s="101"/>
      <c r="E563" s="101"/>
      <c r="F563" s="100" t="str">
        <f t="shared" si="9"/>
        <v>-</v>
      </c>
    </row>
    <row r="564" spans="1:6" s="95" customFormat="1" ht="11.25">
      <c r="A564" s="96">
        <v>5176</v>
      </c>
      <c r="B564" s="97" t="s">
        <v>1305</v>
      </c>
      <c r="C564" s="98">
        <v>551</v>
      </c>
      <c r="D564" s="101"/>
      <c r="E564" s="101"/>
      <c r="F564" s="100" t="str">
        <f t="shared" si="9"/>
        <v>-</v>
      </c>
    </row>
    <row r="565" spans="1:6" s="95" customFormat="1" ht="11.25">
      <c r="A565" s="96">
        <v>5177</v>
      </c>
      <c r="B565" s="102" t="s">
        <v>1306</v>
      </c>
      <c r="C565" s="98">
        <v>552</v>
      </c>
      <c r="D565" s="101"/>
      <c r="E565" s="101"/>
      <c r="F565" s="100" t="str">
        <f t="shared" si="9"/>
        <v>-</v>
      </c>
    </row>
    <row r="566" spans="1:6" s="95" customFormat="1" ht="11.25">
      <c r="A566" s="96" t="s">
        <v>1307</v>
      </c>
      <c r="B566" s="97" t="s">
        <v>1308</v>
      </c>
      <c r="C566" s="98">
        <v>553</v>
      </c>
      <c r="D566" s="99">
        <f>SUM(D567:D569)</f>
        <v>0</v>
      </c>
      <c r="E566" s="99">
        <f>SUM(E567:E569)</f>
        <v>0</v>
      </c>
      <c r="F566" s="100" t="str">
        <f t="shared" si="9"/>
        <v>-</v>
      </c>
    </row>
    <row r="567" spans="1:6" s="95" customFormat="1" ht="11.25">
      <c r="A567" s="96" t="s">
        <v>1309</v>
      </c>
      <c r="B567" s="97" t="s">
        <v>1310</v>
      </c>
      <c r="C567" s="98">
        <v>554</v>
      </c>
      <c r="D567" s="101"/>
      <c r="E567" s="101"/>
      <c r="F567" s="100" t="str">
        <f t="shared" si="9"/>
        <v>-</v>
      </c>
    </row>
    <row r="568" spans="1:6" s="95" customFormat="1" ht="11.25">
      <c r="A568" s="96" t="s">
        <v>1311</v>
      </c>
      <c r="B568" s="97" t="s">
        <v>1312</v>
      </c>
      <c r="C568" s="98">
        <v>555</v>
      </c>
      <c r="D568" s="101"/>
      <c r="E568" s="101"/>
      <c r="F568" s="100" t="str">
        <f t="shared" si="9"/>
        <v>-</v>
      </c>
    </row>
    <row r="569" spans="1:6" s="95" customFormat="1" ht="11.25">
      <c r="A569" s="96" t="s">
        <v>1313</v>
      </c>
      <c r="B569" s="97" t="s">
        <v>1314</v>
      </c>
      <c r="C569" s="98">
        <v>556</v>
      </c>
      <c r="D569" s="101"/>
      <c r="E569" s="101"/>
      <c r="F569" s="100" t="str">
        <f t="shared" si="9"/>
        <v>-</v>
      </c>
    </row>
    <row r="570" spans="1:6" s="95" customFormat="1" ht="11.25">
      <c r="A570" s="96">
        <v>52</v>
      </c>
      <c r="B570" s="97" t="s">
        <v>1315</v>
      </c>
      <c r="C570" s="98">
        <v>557</v>
      </c>
      <c r="D570" s="99">
        <f>D571+D574+D577+D580</f>
        <v>0</v>
      </c>
      <c r="E570" s="99">
        <f>E571+E574+E577+E580</f>
        <v>0</v>
      </c>
      <c r="F570" s="100" t="str">
        <f t="shared" si="9"/>
        <v>-</v>
      </c>
    </row>
    <row r="571" spans="1:6" s="95" customFormat="1" ht="11.25">
      <c r="A571" s="96">
        <v>521</v>
      </c>
      <c r="B571" s="97" t="s">
        <v>1316</v>
      </c>
      <c r="C571" s="98">
        <v>558</v>
      </c>
      <c r="D571" s="99">
        <f>SUM(D572:D573)</f>
        <v>0</v>
      </c>
      <c r="E571" s="99">
        <f>SUM(E572:E573)</f>
        <v>0</v>
      </c>
      <c r="F571" s="100" t="str">
        <f t="shared" si="9"/>
        <v>-</v>
      </c>
    </row>
    <row r="572" spans="1:6" s="95" customFormat="1" ht="11.25">
      <c r="A572" s="96">
        <v>5211</v>
      </c>
      <c r="B572" s="97" t="s">
        <v>1317</v>
      </c>
      <c r="C572" s="98">
        <v>559</v>
      </c>
      <c r="D572" s="101"/>
      <c r="E572" s="101"/>
      <c r="F572" s="100" t="str">
        <f t="shared" si="9"/>
        <v>-</v>
      </c>
    </row>
    <row r="573" spans="1:6" s="95" customFormat="1" ht="11.25">
      <c r="A573" s="96">
        <v>5212</v>
      </c>
      <c r="B573" s="97" t="s">
        <v>1318</v>
      </c>
      <c r="C573" s="98">
        <v>560</v>
      </c>
      <c r="D573" s="101"/>
      <c r="E573" s="101"/>
      <c r="F573" s="100" t="str">
        <f t="shared" si="9"/>
        <v>-</v>
      </c>
    </row>
    <row r="574" spans="1:6" s="95" customFormat="1" ht="11.25">
      <c r="A574" s="96">
        <v>522</v>
      </c>
      <c r="B574" s="97" t="s">
        <v>1319</v>
      </c>
      <c r="C574" s="98">
        <v>561</v>
      </c>
      <c r="D574" s="99">
        <f>SUM(D575:D576)</f>
        <v>0</v>
      </c>
      <c r="E574" s="99">
        <f>SUM(E575:E576)</f>
        <v>0</v>
      </c>
      <c r="F574" s="100" t="str">
        <f t="shared" si="9"/>
        <v>-</v>
      </c>
    </row>
    <row r="575" spans="1:6" s="95" customFormat="1" ht="11.25">
      <c r="A575" s="96">
        <v>5221</v>
      </c>
      <c r="B575" s="97" t="s">
        <v>1207</v>
      </c>
      <c r="C575" s="98">
        <v>562</v>
      </c>
      <c r="D575" s="101"/>
      <c r="E575" s="101"/>
      <c r="F575" s="100" t="str">
        <f t="shared" si="9"/>
        <v>-</v>
      </c>
    </row>
    <row r="576" spans="1:6" s="95" customFormat="1" ht="11.25">
      <c r="A576" s="96">
        <v>5222</v>
      </c>
      <c r="B576" s="97" t="s">
        <v>1208</v>
      </c>
      <c r="C576" s="98">
        <v>563</v>
      </c>
      <c r="D576" s="101"/>
      <c r="E576" s="101"/>
      <c r="F576" s="100" t="str">
        <f t="shared" si="9"/>
        <v>-</v>
      </c>
    </row>
    <row r="577" spans="1:6" s="95" customFormat="1" ht="11.25">
      <c r="A577" s="96">
        <v>523</v>
      </c>
      <c r="B577" s="97" t="s">
        <v>1320</v>
      </c>
      <c r="C577" s="98">
        <v>564</v>
      </c>
      <c r="D577" s="99">
        <f>SUM(D578:D579)</f>
        <v>0</v>
      </c>
      <c r="E577" s="99">
        <f>SUM(E578:E579)</f>
        <v>0</v>
      </c>
      <c r="F577" s="100" t="str">
        <f t="shared" si="9"/>
        <v>-</v>
      </c>
    </row>
    <row r="578" spans="1:6" s="95" customFormat="1" ht="11.25">
      <c r="A578" s="96">
        <v>5231</v>
      </c>
      <c r="B578" s="97" t="s">
        <v>1210</v>
      </c>
      <c r="C578" s="98">
        <v>565</v>
      </c>
      <c r="D578" s="101"/>
      <c r="E578" s="101"/>
      <c r="F578" s="100" t="str">
        <f t="shared" si="9"/>
        <v>-</v>
      </c>
    </row>
    <row r="579" spans="1:6" s="95" customFormat="1" ht="11.25">
      <c r="A579" s="96">
        <v>5232</v>
      </c>
      <c r="B579" s="97" t="s">
        <v>1211</v>
      </c>
      <c r="C579" s="98">
        <v>566</v>
      </c>
      <c r="D579" s="101"/>
      <c r="E579" s="101"/>
      <c r="F579" s="100" t="str">
        <f t="shared" si="9"/>
        <v>-</v>
      </c>
    </row>
    <row r="580" spans="1:6" s="95" customFormat="1" ht="11.25">
      <c r="A580" s="96">
        <v>524</v>
      </c>
      <c r="B580" s="97" t="s">
        <v>1321</v>
      </c>
      <c r="C580" s="98">
        <v>567</v>
      </c>
      <c r="D580" s="99">
        <f>SUM(D581:D582)</f>
        <v>0</v>
      </c>
      <c r="E580" s="99">
        <f>SUM(E581:E582)</f>
        <v>0</v>
      </c>
      <c r="F580" s="100" t="str">
        <f t="shared" si="9"/>
        <v>-</v>
      </c>
    </row>
    <row r="581" spans="1:6" s="95" customFormat="1" ht="11.25">
      <c r="A581" s="110">
        <v>5241</v>
      </c>
      <c r="B581" s="97" t="s">
        <v>1322</v>
      </c>
      <c r="C581" s="98">
        <v>568</v>
      </c>
      <c r="D581" s="101"/>
      <c r="E581" s="101"/>
      <c r="F581" s="100" t="str">
        <f t="shared" si="9"/>
        <v>-</v>
      </c>
    </row>
    <row r="582" spans="1:6" s="95" customFormat="1" ht="11.25">
      <c r="A582" s="110">
        <v>5242</v>
      </c>
      <c r="B582" s="97" t="s">
        <v>1271</v>
      </c>
      <c r="C582" s="98">
        <v>569</v>
      </c>
      <c r="D582" s="101"/>
      <c r="E582" s="101"/>
      <c r="F582" s="100" t="str">
        <f t="shared" si="9"/>
        <v>-</v>
      </c>
    </row>
    <row r="583" spans="1:6" s="95" customFormat="1" ht="11.25">
      <c r="A583" s="96">
        <v>53</v>
      </c>
      <c r="B583" s="97" t="s">
        <v>1323</v>
      </c>
      <c r="C583" s="98">
        <v>570</v>
      </c>
      <c r="D583" s="99">
        <f>D584+D588+D590+D593</f>
        <v>0</v>
      </c>
      <c r="E583" s="99">
        <f>E584+E588+E590+E593</f>
        <v>0</v>
      </c>
      <c r="F583" s="100" t="str">
        <f t="shared" si="9"/>
        <v>-</v>
      </c>
    </row>
    <row r="584" spans="1:6" s="95" customFormat="1" ht="22.5">
      <c r="A584" s="96">
        <v>531</v>
      </c>
      <c r="B584" s="103" t="s">
        <v>1324</v>
      </c>
      <c r="C584" s="98">
        <v>571</v>
      </c>
      <c r="D584" s="99">
        <f>SUM(D585:D587)</f>
        <v>0</v>
      </c>
      <c r="E584" s="99">
        <f>SUM(E585:E587)</f>
        <v>0</v>
      </c>
      <c r="F584" s="100" t="str">
        <f t="shared" si="9"/>
        <v>-</v>
      </c>
    </row>
    <row r="585" spans="1:6" s="95" customFormat="1" ht="11.25">
      <c r="A585" s="96">
        <v>5312</v>
      </c>
      <c r="B585" s="97" t="s">
        <v>1217</v>
      </c>
      <c r="C585" s="98">
        <v>572</v>
      </c>
      <c r="D585" s="101"/>
      <c r="E585" s="101"/>
      <c r="F585" s="100" t="str">
        <f t="shared" si="9"/>
        <v>-</v>
      </c>
    </row>
    <row r="586" spans="1:6" s="95" customFormat="1" ht="11.25">
      <c r="A586" s="96">
        <v>5313</v>
      </c>
      <c r="B586" s="97" t="s">
        <v>1218</v>
      </c>
      <c r="C586" s="98">
        <v>573</v>
      </c>
      <c r="D586" s="101"/>
      <c r="E586" s="101"/>
      <c r="F586" s="100" t="str">
        <f t="shared" si="9"/>
        <v>-</v>
      </c>
    </row>
    <row r="587" spans="1:6" s="95" customFormat="1" ht="11.25">
      <c r="A587" s="96">
        <v>5314</v>
      </c>
      <c r="B587" s="97" t="s">
        <v>1219</v>
      </c>
      <c r="C587" s="98">
        <v>574</v>
      </c>
      <c r="D587" s="101"/>
      <c r="E587" s="101"/>
      <c r="F587" s="100" t="str">
        <f t="shared" si="9"/>
        <v>-</v>
      </c>
    </row>
    <row r="588" spans="1:6" s="95" customFormat="1" ht="11.25">
      <c r="A588" s="96">
        <v>532</v>
      </c>
      <c r="B588" s="97" t="s">
        <v>1325</v>
      </c>
      <c r="C588" s="98">
        <v>575</v>
      </c>
      <c r="D588" s="99">
        <f>D589</f>
        <v>0</v>
      </c>
      <c r="E588" s="99">
        <f>E589</f>
        <v>0</v>
      </c>
      <c r="F588" s="100" t="str">
        <f t="shared" si="9"/>
        <v>-</v>
      </c>
    </row>
    <row r="589" spans="1:6" s="95" customFormat="1" ht="11.25">
      <c r="A589" s="96">
        <v>5321</v>
      </c>
      <c r="B589" s="97" t="s">
        <v>1326</v>
      </c>
      <c r="C589" s="98">
        <v>576</v>
      </c>
      <c r="D589" s="101"/>
      <c r="E589" s="101"/>
      <c r="F589" s="100" t="str">
        <f t="shared" si="9"/>
        <v>-</v>
      </c>
    </row>
    <row r="590" spans="1:6" s="95" customFormat="1" ht="22.5">
      <c r="A590" s="96">
        <v>533</v>
      </c>
      <c r="B590" s="97" t="s">
        <v>1327</v>
      </c>
      <c r="C590" s="98">
        <v>577</v>
      </c>
      <c r="D590" s="99">
        <f>SUM(D591:D592)</f>
        <v>0</v>
      </c>
      <c r="E590" s="99">
        <f>SUM(E591:E592)</f>
        <v>0</v>
      </c>
      <c r="F590" s="100" t="str">
        <f t="shared" si="9"/>
        <v>-</v>
      </c>
    </row>
    <row r="591" spans="1:6" s="95" customFormat="1" ht="11.25">
      <c r="A591" s="96">
        <v>5331</v>
      </c>
      <c r="B591" s="103" t="s">
        <v>1328</v>
      </c>
      <c r="C591" s="98">
        <v>578</v>
      </c>
      <c r="D591" s="101"/>
      <c r="E591" s="101"/>
      <c r="F591" s="100" t="str">
        <f t="shared" si="9"/>
        <v>-</v>
      </c>
    </row>
    <row r="592" spans="1:6" s="95" customFormat="1" ht="11.25">
      <c r="A592" s="96">
        <v>5332</v>
      </c>
      <c r="B592" s="97" t="s">
        <v>1329</v>
      </c>
      <c r="C592" s="98">
        <v>579</v>
      </c>
      <c r="D592" s="101"/>
      <c r="E592" s="101"/>
      <c r="F592" s="100" t="str">
        <f t="shared" si="9"/>
        <v>-</v>
      </c>
    </row>
    <row r="593" spans="1:6" s="95" customFormat="1" ht="11.25">
      <c r="A593" s="110">
        <v>534</v>
      </c>
      <c r="B593" s="97" t="s">
        <v>1330</v>
      </c>
      <c r="C593" s="98">
        <v>580</v>
      </c>
      <c r="D593" s="99">
        <f>SUM(D594:D595)</f>
        <v>0</v>
      </c>
      <c r="E593" s="99">
        <f>SUM(E594:E595)</f>
        <v>0</v>
      </c>
      <c r="F593" s="100" t="str">
        <f t="shared" si="9"/>
        <v>-</v>
      </c>
    </row>
    <row r="594" spans="1:6" s="95" customFormat="1" ht="11.25">
      <c r="A594" s="96">
        <v>5341</v>
      </c>
      <c r="B594" s="97" t="s">
        <v>1331</v>
      </c>
      <c r="C594" s="98">
        <v>581</v>
      </c>
      <c r="D594" s="101"/>
      <c r="E594" s="101"/>
      <c r="F594" s="100" t="str">
        <f t="shared" si="9"/>
        <v>-</v>
      </c>
    </row>
    <row r="595" spans="1:6" s="95" customFormat="1" ht="11.25">
      <c r="A595" s="96">
        <v>5342</v>
      </c>
      <c r="B595" s="97" t="s">
        <v>1226</v>
      </c>
      <c r="C595" s="98">
        <v>582</v>
      </c>
      <c r="D595" s="101"/>
      <c r="E595" s="101"/>
      <c r="F595" s="100" t="str">
        <f t="shared" si="9"/>
        <v>-</v>
      </c>
    </row>
    <row r="596" spans="1:6" s="95" customFormat="1" ht="11.25">
      <c r="A596" s="96">
        <v>54</v>
      </c>
      <c r="B596" s="102" t="s">
        <v>1332</v>
      </c>
      <c r="C596" s="98">
        <v>583</v>
      </c>
      <c r="D596" s="99">
        <f>D597+D602+D606+D608+D615+D620</f>
        <v>0</v>
      </c>
      <c r="E596" s="99">
        <f>E597+E602+E606+E608+E615+E620</f>
        <v>0</v>
      </c>
      <c r="F596" s="100" t="str">
        <f t="shared" si="9"/>
        <v>-</v>
      </c>
    </row>
    <row r="597" spans="1:6" s="95" customFormat="1" ht="22.5">
      <c r="A597" s="96">
        <v>541</v>
      </c>
      <c r="B597" s="97" t="s">
        <v>1333</v>
      </c>
      <c r="C597" s="98">
        <v>584</v>
      </c>
      <c r="D597" s="99">
        <f>SUM(D598:D601)</f>
        <v>0</v>
      </c>
      <c r="E597" s="99">
        <f>SUM(E598:E601)</f>
        <v>0</v>
      </c>
      <c r="F597" s="100" t="str">
        <f t="shared" si="9"/>
        <v>-</v>
      </c>
    </row>
    <row r="598" spans="1:6" s="95" customFormat="1" ht="11.25">
      <c r="A598" s="96">
        <v>5413</v>
      </c>
      <c r="B598" s="97" t="s">
        <v>1334</v>
      </c>
      <c r="C598" s="98">
        <v>585</v>
      </c>
      <c r="D598" s="101"/>
      <c r="E598" s="101"/>
      <c r="F598" s="100" t="str">
        <f t="shared" si="9"/>
        <v>-</v>
      </c>
    </row>
    <row r="599" spans="1:6" s="95" customFormat="1" ht="11.25">
      <c r="A599" s="96">
        <v>5414</v>
      </c>
      <c r="B599" s="97" t="s">
        <v>1335</v>
      </c>
      <c r="C599" s="98">
        <v>586</v>
      </c>
      <c r="D599" s="101"/>
      <c r="E599" s="101"/>
      <c r="F599" s="100" t="str">
        <f t="shared" si="9"/>
        <v>-</v>
      </c>
    </row>
    <row r="600" spans="1:6" s="95" customFormat="1" ht="11.25">
      <c r="A600" s="96">
        <v>5415</v>
      </c>
      <c r="B600" s="97" t="s">
        <v>1336</v>
      </c>
      <c r="C600" s="98">
        <v>587</v>
      </c>
      <c r="D600" s="101"/>
      <c r="E600" s="101"/>
      <c r="F600" s="100" t="str">
        <f t="shared" si="9"/>
        <v>-</v>
      </c>
    </row>
    <row r="601" spans="1:6" s="95" customFormat="1" ht="11.25">
      <c r="A601" s="96">
        <v>5416</v>
      </c>
      <c r="B601" s="97" t="s">
        <v>1337</v>
      </c>
      <c r="C601" s="98">
        <v>588</v>
      </c>
      <c r="D601" s="101"/>
      <c r="E601" s="101"/>
      <c r="F601" s="100" t="str">
        <f t="shared" si="9"/>
        <v>-</v>
      </c>
    </row>
    <row r="602" spans="1:6" s="95" customFormat="1" ht="22.5">
      <c r="A602" s="96">
        <v>542</v>
      </c>
      <c r="B602" s="97" t="s">
        <v>1338</v>
      </c>
      <c r="C602" s="98">
        <v>589</v>
      </c>
      <c r="D602" s="99">
        <f>SUM(D603:D605)</f>
        <v>0</v>
      </c>
      <c r="E602" s="99">
        <f>SUM(E603:E605)</f>
        <v>0</v>
      </c>
      <c r="F602" s="100" t="str">
        <f t="shared" si="9"/>
        <v>-</v>
      </c>
    </row>
    <row r="603" spans="1:6" s="95" customFormat="1" ht="11.25">
      <c r="A603" s="96">
        <v>5422</v>
      </c>
      <c r="B603" s="97" t="s">
        <v>1339</v>
      </c>
      <c r="C603" s="98">
        <v>590</v>
      </c>
      <c r="D603" s="101"/>
      <c r="E603" s="101"/>
      <c r="F603" s="100" t="str">
        <f t="shared" si="9"/>
        <v>-</v>
      </c>
    </row>
    <row r="604" spans="1:6" s="95" customFormat="1" ht="11.25">
      <c r="A604" s="96">
        <v>5423</v>
      </c>
      <c r="B604" s="97" t="s">
        <v>1340</v>
      </c>
      <c r="C604" s="98">
        <v>591</v>
      </c>
      <c r="D604" s="101"/>
      <c r="E604" s="101"/>
      <c r="F604" s="100" t="str">
        <f t="shared" si="9"/>
        <v>-</v>
      </c>
    </row>
    <row r="605" spans="1:6" s="95" customFormat="1" ht="11.25">
      <c r="A605" s="96">
        <v>5424</v>
      </c>
      <c r="B605" s="97" t="s">
        <v>1341</v>
      </c>
      <c r="C605" s="98">
        <v>592</v>
      </c>
      <c r="D605" s="101"/>
      <c r="E605" s="101"/>
      <c r="F605" s="100" t="str">
        <f t="shared" si="9"/>
        <v>-</v>
      </c>
    </row>
    <row r="606" spans="1:6" s="95" customFormat="1" ht="11.25">
      <c r="A606" s="96">
        <v>543</v>
      </c>
      <c r="B606" s="97" t="s">
        <v>1342</v>
      </c>
      <c r="C606" s="98">
        <v>593</v>
      </c>
      <c r="D606" s="99">
        <f>D607</f>
        <v>0</v>
      </c>
      <c r="E606" s="99">
        <f>E607</f>
        <v>0</v>
      </c>
      <c r="F606" s="100" t="str">
        <f t="shared" si="9"/>
        <v>-</v>
      </c>
    </row>
    <row r="607" spans="1:6" s="95" customFormat="1" ht="11.25">
      <c r="A607" s="96">
        <v>5431</v>
      </c>
      <c r="B607" s="97" t="s">
        <v>1343</v>
      </c>
      <c r="C607" s="98">
        <v>594</v>
      </c>
      <c r="D607" s="101"/>
      <c r="E607" s="101"/>
      <c r="F607" s="100" t="str">
        <f t="shared" si="9"/>
        <v>-</v>
      </c>
    </row>
    <row r="608" spans="1:6" s="95" customFormat="1" ht="22.5">
      <c r="A608" s="96">
        <v>544</v>
      </c>
      <c r="B608" s="97" t="s">
        <v>1344</v>
      </c>
      <c r="C608" s="98">
        <v>595</v>
      </c>
      <c r="D608" s="99">
        <f>SUM(D609:D614)</f>
        <v>0</v>
      </c>
      <c r="E608" s="99">
        <f>SUM(E609:E614)</f>
        <v>0</v>
      </c>
      <c r="F608" s="100" t="str">
        <f t="shared" si="9"/>
        <v>-</v>
      </c>
    </row>
    <row r="609" spans="1:6" s="95" customFormat="1" ht="11.25">
      <c r="A609" s="96">
        <v>5443</v>
      </c>
      <c r="B609" s="97" t="s">
        <v>1345</v>
      </c>
      <c r="C609" s="98">
        <v>596</v>
      </c>
      <c r="D609" s="101"/>
      <c r="E609" s="101"/>
      <c r="F609" s="100" t="str">
        <f t="shared" si="9"/>
        <v>-</v>
      </c>
    </row>
    <row r="610" spans="1:6" s="95" customFormat="1" ht="11.25">
      <c r="A610" s="96">
        <v>5444</v>
      </c>
      <c r="B610" s="102" t="s">
        <v>1346</v>
      </c>
      <c r="C610" s="98">
        <v>597</v>
      </c>
      <c r="D610" s="101"/>
      <c r="E610" s="101"/>
      <c r="F610" s="100" t="str">
        <f t="shared" si="9"/>
        <v>-</v>
      </c>
    </row>
    <row r="611" spans="1:6" s="95" customFormat="1" ht="22.5">
      <c r="A611" s="110">
        <v>5445</v>
      </c>
      <c r="B611" s="97" t="s">
        <v>1347</v>
      </c>
      <c r="C611" s="98">
        <v>598</v>
      </c>
      <c r="D611" s="101"/>
      <c r="E611" s="101"/>
      <c r="F611" s="100" t="str">
        <f t="shared" si="9"/>
        <v>-</v>
      </c>
    </row>
    <row r="612" spans="1:6" s="95" customFormat="1" ht="11.25">
      <c r="A612" s="96">
        <v>5446</v>
      </c>
      <c r="B612" s="97" t="s">
        <v>1348</v>
      </c>
      <c r="C612" s="98">
        <v>599</v>
      </c>
      <c r="D612" s="101"/>
      <c r="E612" s="101"/>
      <c r="F612" s="100" t="str">
        <f t="shared" si="9"/>
        <v>-</v>
      </c>
    </row>
    <row r="613" spans="1:6" s="95" customFormat="1" ht="11.25">
      <c r="A613" s="96">
        <v>5447</v>
      </c>
      <c r="B613" s="97" t="s">
        <v>1349</v>
      </c>
      <c r="C613" s="98">
        <v>600</v>
      </c>
      <c r="D613" s="101"/>
      <c r="E613" s="101"/>
      <c r="F613" s="100" t="str">
        <f t="shared" si="9"/>
        <v>-</v>
      </c>
    </row>
    <row r="614" spans="1:6" s="95" customFormat="1" ht="11.25">
      <c r="A614" s="96">
        <v>5448</v>
      </c>
      <c r="B614" s="97" t="s">
        <v>1350</v>
      </c>
      <c r="C614" s="98">
        <v>601</v>
      </c>
      <c r="D614" s="101"/>
      <c r="E614" s="101"/>
      <c r="F614" s="100" t="str">
        <f t="shared" si="9"/>
        <v>-</v>
      </c>
    </row>
    <row r="615" spans="1:6" s="95" customFormat="1" ht="22.5">
      <c r="A615" s="96">
        <v>545</v>
      </c>
      <c r="B615" s="97" t="s">
        <v>1351</v>
      </c>
      <c r="C615" s="98">
        <v>602</v>
      </c>
      <c r="D615" s="99">
        <f>SUM(D616:D619)</f>
        <v>0</v>
      </c>
      <c r="E615" s="99">
        <f>SUM(E616:E619)</f>
        <v>0</v>
      </c>
      <c r="F615" s="100" t="str">
        <f aca="true" t="shared" si="10" ref="F615:F650">IF(D615&lt;&gt;0,IF(E615/D615&gt;=100,"&gt;&gt;100",E615/D615*100),"-")</f>
        <v>-</v>
      </c>
    </row>
    <row r="616" spans="1:6" s="95" customFormat="1" ht="11.25">
      <c r="A616" s="96">
        <v>5453</v>
      </c>
      <c r="B616" s="102" t="s">
        <v>1352</v>
      </c>
      <c r="C616" s="98">
        <v>603</v>
      </c>
      <c r="D616" s="101"/>
      <c r="E616" s="101"/>
      <c r="F616" s="100" t="str">
        <f t="shared" si="10"/>
        <v>-</v>
      </c>
    </row>
    <row r="617" spans="1:6" s="95" customFormat="1" ht="11.25">
      <c r="A617" s="96">
        <v>5454</v>
      </c>
      <c r="B617" s="97" t="s">
        <v>1353</v>
      </c>
      <c r="C617" s="98">
        <v>604</v>
      </c>
      <c r="D617" s="101"/>
      <c r="E617" s="101"/>
      <c r="F617" s="100" t="str">
        <f t="shared" si="10"/>
        <v>-</v>
      </c>
    </row>
    <row r="618" spans="1:6" s="95" customFormat="1" ht="11.25">
      <c r="A618" s="96">
        <v>5455</v>
      </c>
      <c r="B618" s="97" t="s">
        <v>1354</v>
      </c>
      <c r="C618" s="98">
        <v>605</v>
      </c>
      <c r="D618" s="101"/>
      <c r="E618" s="101"/>
      <c r="F618" s="100" t="str">
        <f t="shared" si="10"/>
        <v>-</v>
      </c>
    </row>
    <row r="619" spans="1:6" s="95" customFormat="1" ht="11.25">
      <c r="A619" s="96">
        <v>5456</v>
      </c>
      <c r="B619" s="97" t="s">
        <v>1355</v>
      </c>
      <c r="C619" s="98">
        <v>606</v>
      </c>
      <c r="D619" s="101"/>
      <c r="E619" s="101"/>
      <c r="F619" s="100" t="str">
        <f t="shared" si="10"/>
        <v>-</v>
      </c>
    </row>
    <row r="620" spans="1:6" s="95" customFormat="1" ht="11.25">
      <c r="A620" s="96">
        <v>547</v>
      </c>
      <c r="B620" s="97" t="s">
        <v>1356</v>
      </c>
      <c r="C620" s="98">
        <v>607</v>
      </c>
      <c r="D620" s="99">
        <f>SUM(D621:D627)</f>
        <v>0</v>
      </c>
      <c r="E620" s="99">
        <f>SUM(E621:E627)</f>
        <v>0</v>
      </c>
      <c r="F620" s="100" t="str">
        <f t="shared" si="10"/>
        <v>-</v>
      </c>
    </row>
    <row r="621" spans="1:6" s="95" customFormat="1" ht="11.25">
      <c r="A621" s="96">
        <v>5471</v>
      </c>
      <c r="B621" s="97" t="s">
        <v>1357</v>
      </c>
      <c r="C621" s="98">
        <v>608</v>
      </c>
      <c r="D621" s="101"/>
      <c r="E621" s="101"/>
      <c r="F621" s="100" t="str">
        <f t="shared" si="10"/>
        <v>-</v>
      </c>
    </row>
    <row r="622" spans="1:6" s="95" customFormat="1" ht="11.25">
      <c r="A622" s="96">
        <v>5472</v>
      </c>
      <c r="B622" s="97" t="s">
        <v>1358</v>
      </c>
      <c r="C622" s="98">
        <v>609</v>
      </c>
      <c r="D622" s="101"/>
      <c r="E622" s="101"/>
      <c r="F622" s="100" t="str">
        <f t="shared" si="10"/>
        <v>-</v>
      </c>
    </row>
    <row r="623" spans="1:6" s="95" customFormat="1" ht="11.25">
      <c r="A623" s="96">
        <v>5473</v>
      </c>
      <c r="B623" s="97" t="s">
        <v>1359</v>
      </c>
      <c r="C623" s="98">
        <v>610</v>
      </c>
      <c r="D623" s="101"/>
      <c r="E623" s="101"/>
      <c r="F623" s="100" t="str">
        <f t="shared" si="10"/>
        <v>-</v>
      </c>
    </row>
    <row r="624" spans="1:6" s="95" customFormat="1" ht="11.25">
      <c r="A624" s="96">
        <v>5474</v>
      </c>
      <c r="B624" s="97" t="s">
        <v>1360</v>
      </c>
      <c r="C624" s="98">
        <v>611</v>
      </c>
      <c r="D624" s="101"/>
      <c r="E624" s="101"/>
      <c r="F624" s="100" t="str">
        <f t="shared" si="10"/>
        <v>-</v>
      </c>
    </row>
    <row r="625" spans="1:6" s="95" customFormat="1" ht="11.25">
      <c r="A625" s="96">
        <v>5475</v>
      </c>
      <c r="B625" s="97" t="s">
        <v>1361</v>
      </c>
      <c r="C625" s="98">
        <v>612</v>
      </c>
      <c r="D625" s="101"/>
      <c r="E625" s="101"/>
      <c r="F625" s="100" t="str">
        <f t="shared" si="10"/>
        <v>-</v>
      </c>
    </row>
    <row r="626" spans="1:6" s="95" customFormat="1" ht="11.25">
      <c r="A626" s="96">
        <v>5476</v>
      </c>
      <c r="B626" s="97" t="s">
        <v>1362</v>
      </c>
      <c r="C626" s="98">
        <v>613</v>
      </c>
      <c r="D626" s="101"/>
      <c r="E626" s="101"/>
      <c r="F626" s="100" t="str">
        <f t="shared" si="10"/>
        <v>-</v>
      </c>
    </row>
    <row r="627" spans="1:6" s="95" customFormat="1" ht="22.5">
      <c r="A627" s="96">
        <v>5477</v>
      </c>
      <c r="B627" s="97" t="s">
        <v>1363</v>
      </c>
      <c r="C627" s="98">
        <v>614</v>
      </c>
      <c r="D627" s="101"/>
      <c r="E627" s="101"/>
      <c r="F627" s="100" t="str">
        <f t="shared" si="10"/>
        <v>-</v>
      </c>
    </row>
    <row r="628" spans="1:6" s="95" customFormat="1" ht="11.25">
      <c r="A628" s="96">
        <v>55</v>
      </c>
      <c r="B628" s="97" t="s">
        <v>1364</v>
      </c>
      <c r="C628" s="98">
        <v>615</v>
      </c>
      <c r="D628" s="99">
        <f>D629+D632+D635</f>
        <v>0</v>
      </c>
      <c r="E628" s="99">
        <f>E629+E632+E635</f>
        <v>0</v>
      </c>
      <c r="F628" s="100" t="str">
        <f t="shared" si="10"/>
        <v>-</v>
      </c>
    </row>
    <row r="629" spans="1:6" s="95" customFormat="1" ht="11.25">
      <c r="A629" s="96">
        <v>551</v>
      </c>
      <c r="B629" s="97" t="s">
        <v>1365</v>
      </c>
      <c r="C629" s="98">
        <v>616</v>
      </c>
      <c r="D629" s="99">
        <f>SUM(D630:D631)</f>
        <v>0</v>
      </c>
      <c r="E629" s="99">
        <f>SUM(E630:E631)</f>
        <v>0</v>
      </c>
      <c r="F629" s="100" t="str">
        <f t="shared" si="10"/>
        <v>-</v>
      </c>
    </row>
    <row r="630" spans="1:6" s="95" customFormat="1" ht="11.25">
      <c r="A630" s="96">
        <v>5511</v>
      </c>
      <c r="B630" s="97" t="s">
        <v>1366</v>
      </c>
      <c r="C630" s="98">
        <v>617</v>
      </c>
      <c r="D630" s="101"/>
      <c r="E630" s="101"/>
      <c r="F630" s="100" t="str">
        <f t="shared" si="10"/>
        <v>-</v>
      </c>
    </row>
    <row r="631" spans="1:6" s="95" customFormat="1" ht="11.25">
      <c r="A631" s="96">
        <v>5512</v>
      </c>
      <c r="B631" s="97" t="s">
        <v>1367</v>
      </c>
      <c r="C631" s="98">
        <v>618</v>
      </c>
      <c r="D631" s="101"/>
      <c r="E631" s="101"/>
      <c r="F631" s="100" t="str">
        <f t="shared" si="10"/>
        <v>-</v>
      </c>
    </row>
    <row r="632" spans="1:6" s="95" customFormat="1" ht="11.25">
      <c r="A632" s="96">
        <v>552</v>
      </c>
      <c r="B632" s="97" t="s">
        <v>1368</v>
      </c>
      <c r="C632" s="98">
        <v>619</v>
      </c>
      <c r="D632" s="99">
        <f>SUM(D633:D634)</f>
        <v>0</v>
      </c>
      <c r="E632" s="99">
        <f>SUM(E633:E634)</f>
        <v>0</v>
      </c>
      <c r="F632" s="100" t="str">
        <f t="shared" si="10"/>
        <v>-</v>
      </c>
    </row>
    <row r="633" spans="1:6" s="95" customFormat="1" ht="11.25">
      <c r="A633" s="96">
        <v>5521</v>
      </c>
      <c r="B633" s="97" t="s">
        <v>1369</v>
      </c>
      <c r="C633" s="98">
        <v>620</v>
      </c>
      <c r="D633" s="101"/>
      <c r="E633" s="101"/>
      <c r="F633" s="100" t="str">
        <f t="shared" si="10"/>
        <v>-</v>
      </c>
    </row>
    <row r="634" spans="1:6" s="95" customFormat="1" ht="11.25">
      <c r="A634" s="96">
        <v>5522</v>
      </c>
      <c r="B634" s="97" t="s">
        <v>1370</v>
      </c>
      <c r="C634" s="98">
        <v>621</v>
      </c>
      <c r="D634" s="101"/>
      <c r="E634" s="101"/>
      <c r="F634" s="100" t="str">
        <f t="shared" si="10"/>
        <v>-</v>
      </c>
    </row>
    <row r="635" spans="1:6" s="95" customFormat="1" ht="11.25">
      <c r="A635" s="96">
        <v>553</v>
      </c>
      <c r="B635" s="97" t="s">
        <v>1371</v>
      </c>
      <c r="C635" s="98">
        <v>622</v>
      </c>
      <c r="D635" s="99">
        <f>SUM(D636:D637)</f>
        <v>0</v>
      </c>
      <c r="E635" s="99">
        <f>SUM(E636:E637)</f>
        <v>0</v>
      </c>
      <c r="F635" s="100" t="str">
        <f t="shared" si="10"/>
        <v>-</v>
      </c>
    </row>
    <row r="636" spans="1:6" s="95" customFormat="1" ht="11.25">
      <c r="A636" s="96">
        <v>5531</v>
      </c>
      <c r="B636" s="102" t="s">
        <v>1372</v>
      </c>
      <c r="C636" s="98">
        <v>623</v>
      </c>
      <c r="D636" s="101"/>
      <c r="E636" s="101"/>
      <c r="F636" s="100" t="str">
        <f t="shared" si="10"/>
        <v>-</v>
      </c>
    </row>
    <row r="637" spans="1:6" s="95" customFormat="1" ht="11.25">
      <c r="A637" s="96">
        <v>5532</v>
      </c>
      <c r="B637" s="97" t="s">
        <v>1373</v>
      </c>
      <c r="C637" s="98">
        <v>624</v>
      </c>
      <c r="D637" s="101"/>
      <c r="E637" s="101"/>
      <c r="F637" s="100" t="str">
        <f t="shared" si="10"/>
        <v>-</v>
      </c>
    </row>
    <row r="638" spans="1:6" s="95" customFormat="1" ht="11.25">
      <c r="A638" s="96" t="s">
        <v>1051</v>
      </c>
      <c r="B638" s="97" t="s">
        <v>1374</v>
      </c>
      <c r="C638" s="98">
        <v>625</v>
      </c>
      <c r="D638" s="99">
        <f>IF(D423-D531&gt;=0,D423-D531,0)</f>
        <v>0</v>
      </c>
      <c r="E638" s="99">
        <f>IF(E423-E531&gt;=0,E423-E531,0)</f>
        <v>0</v>
      </c>
      <c r="F638" s="100" t="str">
        <f t="shared" si="10"/>
        <v>-</v>
      </c>
    </row>
    <row r="639" spans="1:6" s="95" customFormat="1" ht="11.25">
      <c r="A639" s="96" t="s">
        <v>1051</v>
      </c>
      <c r="B639" s="97" t="s">
        <v>1375</v>
      </c>
      <c r="C639" s="98">
        <v>626</v>
      </c>
      <c r="D639" s="99">
        <f>IF(D531-D423&gt;=0,D531-D423,0)</f>
        <v>0</v>
      </c>
      <c r="E639" s="99">
        <f>IF(E531-E423&gt;=0,E531-E423,0)</f>
        <v>0</v>
      </c>
      <c r="F639" s="100" t="str">
        <f t="shared" si="10"/>
        <v>-</v>
      </c>
    </row>
    <row r="640" spans="1:6" s="95" customFormat="1" ht="11.25">
      <c r="A640" s="96">
        <v>92213</v>
      </c>
      <c r="B640" s="97" t="s">
        <v>1376</v>
      </c>
      <c r="C640" s="98">
        <v>627</v>
      </c>
      <c r="D640" s="101"/>
      <c r="E640" s="101"/>
      <c r="F640" s="100" t="str">
        <f t="shared" si="10"/>
        <v>-</v>
      </c>
    </row>
    <row r="641" spans="1:6" s="95" customFormat="1" ht="11.25">
      <c r="A641" s="96">
        <v>92223</v>
      </c>
      <c r="B641" s="97" t="s">
        <v>1377</v>
      </c>
      <c r="C641" s="98">
        <v>628</v>
      </c>
      <c r="D641" s="101"/>
      <c r="E641" s="101"/>
      <c r="F641" s="100" t="str">
        <f t="shared" si="10"/>
        <v>-</v>
      </c>
    </row>
    <row r="642" spans="1:6" s="95" customFormat="1" ht="11.25">
      <c r="A642" s="96" t="s">
        <v>1051</v>
      </c>
      <c r="B642" s="97" t="s">
        <v>1378</v>
      </c>
      <c r="C642" s="98">
        <v>629</v>
      </c>
      <c r="D642" s="99">
        <f>D415+D423</f>
        <v>5515604</v>
      </c>
      <c r="E642" s="99">
        <f>E415+E423</f>
        <v>5948161</v>
      </c>
      <c r="F642" s="100">
        <f t="shared" si="10"/>
        <v>107.84242306010366</v>
      </c>
    </row>
    <row r="643" spans="1:6" s="95" customFormat="1" ht="11.25">
      <c r="A643" s="96" t="s">
        <v>1051</v>
      </c>
      <c r="B643" s="97" t="s">
        <v>1379</v>
      </c>
      <c r="C643" s="98">
        <v>630</v>
      </c>
      <c r="D643" s="99">
        <f>D416+D531</f>
        <v>5693489</v>
      </c>
      <c r="E643" s="99">
        <f>E416+E531</f>
        <v>5827492</v>
      </c>
      <c r="F643" s="100">
        <f t="shared" si="10"/>
        <v>102.3536183173446</v>
      </c>
    </row>
    <row r="644" spans="1:6" s="95" customFormat="1" ht="11.25">
      <c r="A644" s="96" t="s">
        <v>1051</v>
      </c>
      <c r="B644" s="97" t="s">
        <v>1380</v>
      </c>
      <c r="C644" s="98">
        <v>631</v>
      </c>
      <c r="D644" s="99">
        <f>IF(D642&gt;=D643,D642-D643,0)</f>
        <v>0</v>
      </c>
      <c r="E644" s="99">
        <f>IF(E642&gt;=E643,E642-E643,0)</f>
        <v>120669</v>
      </c>
      <c r="F644" s="100" t="str">
        <f t="shared" si="10"/>
        <v>-</v>
      </c>
    </row>
    <row r="645" spans="1:6" s="95" customFormat="1" ht="11.25">
      <c r="A645" s="96" t="s">
        <v>1051</v>
      </c>
      <c r="B645" s="97" t="s">
        <v>1381</v>
      </c>
      <c r="C645" s="98">
        <v>632</v>
      </c>
      <c r="D645" s="99">
        <f>IF(D643&gt;=D642,D643-D642,0)</f>
        <v>177885</v>
      </c>
      <c r="E645" s="99">
        <f>IF(E643&gt;=E642,E643-E642,0)</f>
        <v>0</v>
      </c>
      <c r="F645" s="100">
        <f t="shared" si="10"/>
        <v>0</v>
      </c>
    </row>
    <row r="646" spans="1:6" s="95" customFormat="1" ht="11.25">
      <c r="A646" s="110" t="s">
        <v>1382</v>
      </c>
      <c r="B646" s="97" t="s">
        <v>1383</v>
      </c>
      <c r="C646" s="98">
        <v>633</v>
      </c>
      <c r="D646" s="99">
        <f>IF(D419-D420+D640-D641&gt;=0,D419-D420+D640-D641,0)</f>
        <v>16272</v>
      </c>
      <c r="E646" s="99">
        <f>IF(E419-E420+E640-E641&gt;=0,E419-E420+E640-E641,0)</f>
        <v>0</v>
      </c>
      <c r="F646" s="100">
        <f t="shared" si="10"/>
        <v>0</v>
      </c>
    </row>
    <row r="647" spans="1:6" s="95" customFormat="1" ht="11.25">
      <c r="A647" s="110" t="s">
        <v>1384</v>
      </c>
      <c r="B647" s="97" t="s">
        <v>1385</v>
      </c>
      <c r="C647" s="98">
        <v>634</v>
      </c>
      <c r="D647" s="99">
        <f>IF(D420-D419+D641-D640&gt;=0,D420-D419+D641-D640,0)</f>
        <v>0</v>
      </c>
      <c r="E647" s="99">
        <f>IF(E420-E419+E641-E640&gt;=0,E420-E419+E641-E640,0)</f>
        <v>161613</v>
      </c>
      <c r="F647" s="100" t="str">
        <f t="shared" si="10"/>
        <v>-</v>
      </c>
    </row>
    <row r="648" spans="1:6" s="95" customFormat="1" ht="11.25">
      <c r="A648" s="96" t="s">
        <v>1051</v>
      </c>
      <c r="B648" s="97" t="s">
        <v>1386</v>
      </c>
      <c r="C648" s="98">
        <v>635</v>
      </c>
      <c r="D648" s="99">
        <f>IF(D644+D646-D645-D647&gt;=0,D644+D646-D645-D647,0)</f>
        <v>0</v>
      </c>
      <c r="E648" s="99">
        <f>IF(E644+E646-E645-E647&gt;=0,E644+E646-E645-E647,0)</f>
        <v>0</v>
      </c>
      <c r="F648" s="100" t="str">
        <f t="shared" si="10"/>
        <v>-</v>
      </c>
    </row>
    <row r="649" spans="1:6" s="95" customFormat="1" ht="11.25">
      <c r="A649" s="96" t="s">
        <v>1051</v>
      </c>
      <c r="B649" s="97" t="s">
        <v>1387</v>
      </c>
      <c r="C649" s="98">
        <v>636</v>
      </c>
      <c r="D649" s="99">
        <f>IF(D645+D647-D644-D646&gt;=0,D645+D647-D644-D646,0)</f>
        <v>161613</v>
      </c>
      <c r="E649" s="99">
        <f>IF(E645+E647-E644-E646&gt;=0,E645+E647-E644-E646,0)</f>
        <v>40944</v>
      </c>
      <c r="F649" s="100">
        <f t="shared" si="10"/>
        <v>25.334595608026582</v>
      </c>
    </row>
    <row r="650" spans="1:6" s="95" customFormat="1" ht="22.5">
      <c r="A650" s="105" t="s">
        <v>1388</v>
      </c>
      <c r="B650" s="106" t="s">
        <v>1389</v>
      </c>
      <c r="C650" s="107">
        <v>637</v>
      </c>
      <c r="D650" s="108">
        <v>405084</v>
      </c>
      <c r="E650" s="108">
        <v>432257</v>
      </c>
      <c r="F650" s="109">
        <f t="shared" si="10"/>
        <v>106.70799142893819</v>
      </c>
    </row>
    <row r="651" spans="1:6" s="95" customFormat="1" ht="15" customHeight="1">
      <c r="A651" s="372" t="s">
        <v>1390</v>
      </c>
      <c r="B651" s="373"/>
      <c r="C651" s="92"/>
      <c r="D651" s="93"/>
      <c r="E651" s="93"/>
      <c r="F651" s="94"/>
    </row>
    <row r="652" spans="1:6" s="95" customFormat="1" ht="11.25">
      <c r="A652" s="96">
        <v>11</v>
      </c>
      <c r="B652" s="97" t="s">
        <v>1391</v>
      </c>
      <c r="C652" s="98">
        <v>638</v>
      </c>
      <c r="D652" s="101">
        <v>51</v>
      </c>
      <c r="E652" s="101">
        <v>38</v>
      </c>
      <c r="F652" s="100">
        <f aca="true" t="shared" si="11" ref="F652:F677">IF(D652&lt;&gt;0,IF(E652/D652&gt;=100,"&gt;&gt;100",E652/D652*100),"-")</f>
        <v>74.50980392156863</v>
      </c>
    </row>
    <row r="653" spans="1:6" s="95" customFormat="1" ht="11.25">
      <c r="A653" s="96" t="s">
        <v>1392</v>
      </c>
      <c r="B653" s="97" t="s">
        <v>1393</v>
      </c>
      <c r="C653" s="98">
        <v>639</v>
      </c>
      <c r="D653" s="101">
        <v>44935</v>
      </c>
      <c r="E653" s="101">
        <v>68492</v>
      </c>
      <c r="F653" s="100">
        <f t="shared" si="11"/>
        <v>152.42461333036607</v>
      </c>
    </row>
    <row r="654" spans="1:6" s="95" customFormat="1" ht="11.25">
      <c r="A654" s="96" t="s">
        <v>1394</v>
      </c>
      <c r="B654" s="97" t="s">
        <v>1395</v>
      </c>
      <c r="C654" s="98">
        <v>640</v>
      </c>
      <c r="D654" s="101">
        <v>44948</v>
      </c>
      <c r="E654" s="101">
        <v>68530</v>
      </c>
      <c r="F654" s="100">
        <f t="shared" si="11"/>
        <v>152.4650707484204</v>
      </c>
    </row>
    <row r="655" spans="1:6" s="95" customFormat="1" ht="11.25">
      <c r="A655" s="96">
        <v>11</v>
      </c>
      <c r="B655" s="97" t="s">
        <v>1396</v>
      </c>
      <c r="C655" s="98">
        <v>641</v>
      </c>
      <c r="D655" s="99">
        <f>+D652+D653-D654</f>
        <v>38</v>
      </c>
      <c r="E655" s="99">
        <f>+E652+E653-E654</f>
        <v>0</v>
      </c>
      <c r="F655" s="100">
        <f t="shared" si="11"/>
        <v>0</v>
      </c>
    </row>
    <row r="656" spans="1:6" s="95" customFormat="1" ht="22.5">
      <c r="A656" s="96" t="s">
        <v>1051</v>
      </c>
      <c r="B656" s="97" t="s">
        <v>1397</v>
      </c>
      <c r="C656" s="98">
        <v>642</v>
      </c>
      <c r="D656" s="101">
        <v>0</v>
      </c>
      <c r="E656" s="101">
        <v>0</v>
      </c>
      <c r="F656" s="100" t="str">
        <f t="shared" si="11"/>
        <v>-</v>
      </c>
    </row>
    <row r="657" spans="1:6" s="95" customFormat="1" ht="22.5">
      <c r="A657" s="96" t="s">
        <v>1051</v>
      </c>
      <c r="B657" s="97" t="s">
        <v>1398</v>
      </c>
      <c r="C657" s="98">
        <v>643</v>
      </c>
      <c r="D657" s="101">
        <v>52</v>
      </c>
      <c r="E657" s="101">
        <v>54</v>
      </c>
      <c r="F657" s="100">
        <f t="shared" si="11"/>
        <v>103.84615384615385</v>
      </c>
    </row>
    <row r="658" spans="1:6" s="95" customFormat="1" ht="11.25">
      <c r="A658" s="96" t="s">
        <v>1051</v>
      </c>
      <c r="B658" s="97" t="s">
        <v>1399</v>
      </c>
      <c r="C658" s="98">
        <v>644</v>
      </c>
      <c r="D658" s="101"/>
      <c r="E658" s="101"/>
      <c r="F658" s="100" t="str">
        <f t="shared" si="11"/>
        <v>-</v>
      </c>
    </row>
    <row r="659" spans="1:6" s="95" customFormat="1" ht="11.25">
      <c r="A659" s="96" t="s">
        <v>1051</v>
      </c>
      <c r="B659" s="97" t="s">
        <v>1400</v>
      </c>
      <c r="C659" s="98">
        <v>645</v>
      </c>
      <c r="D659" s="101">
        <v>50</v>
      </c>
      <c r="E659" s="101">
        <v>51</v>
      </c>
      <c r="F659" s="100">
        <f t="shared" si="11"/>
        <v>102</v>
      </c>
    </row>
    <row r="660" spans="1:6" s="95" customFormat="1" ht="11.25">
      <c r="A660" s="96" t="s">
        <v>1401</v>
      </c>
      <c r="B660" s="97" t="s">
        <v>1402</v>
      </c>
      <c r="C660" s="98">
        <v>646</v>
      </c>
      <c r="D660" s="101"/>
      <c r="E660" s="101"/>
      <c r="F660" s="100" t="str">
        <f t="shared" si="11"/>
        <v>-</v>
      </c>
    </row>
    <row r="661" spans="1:6" s="95" customFormat="1" ht="11.25">
      <c r="A661" s="96">
        <v>61315</v>
      </c>
      <c r="B661" s="97" t="s">
        <v>1403</v>
      </c>
      <c r="C661" s="98">
        <v>647</v>
      </c>
      <c r="D661" s="101"/>
      <c r="E661" s="101"/>
      <c r="F661" s="100" t="str">
        <f t="shared" si="11"/>
        <v>-</v>
      </c>
    </row>
    <row r="662" spans="1:6" s="95" customFormat="1" ht="11.25">
      <c r="A662" s="96">
        <v>61451</v>
      </c>
      <c r="B662" s="97" t="s">
        <v>1404</v>
      </c>
      <c r="C662" s="98">
        <v>648</v>
      </c>
      <c r="D662" s="101"/>
      <c r="E662" s="101"/>
      <c r="F662" s="100" t="str">
        <f t="shared" si="11"/>
        <v>-</v>
      </c>
    </row>
    <row r="663" spans="1:6" s="95" customFormat="1" ht="11.25">
      <c r="A663" s="96">
        <v>61453</v>
      </c>
      <c r="B663" s="97" t="s">
        <v>1405</v>
      </c>
      <c r="C663" s="98">
        <v>649</v>
      </c>
      <c r="D663" s="101"/>
      <c r="E663" s="101"/>
      <c r="F663" s="100" t="str">
        <f t="shared" si="11"/>
        <v>-</v>
      </c>
    </row>
    <row r="664" spans="1:6" s="95" customFormat="1" ht="11.25">
      <c r="A664" s="96">
        <v>63311</v>
      </c>
      <c r="B664" s="97" t="s">
        <v>1406</v>
      </c>
      <c r="C664" s="98">
        <v>650</v>
      </c>
      <c r="D664" s="101"/>
      <c r="E664" s="101"/>
      <c r="F664" s="100" t="str">
        <f t="shared" si="11"/>
        <v>-</v>
      </c>
    </row>
    <row r="665" spans="1:6" s="95" customFormat="1" ht="11.25">
      <c r="A665" s="96">
        <v>63312</v>
      </c>
      <c r="B665" s="97" t="s">
        <v>1407</v>
      </c>
      <c r="C665" s="98">
        <v>651</v>
      </c>
      <c r="D665" s="101"/>
      <c r="E665" s="101"/>
      <c r="F665" s="100" t="str">
        <f t="shared" si="11"/>
        <v>-</v>
      </c>
    </row>
    <row r="666" spans="1:6" s="95" customFormat="1" ht="11.25">
      <c r="A666" s="96">
        <v>63313</v>
      </c>
      <c r="B666" s="97" t="s">
        <v>1408</v>
      </c>
      <c r="C666" s="98">
        <v>652</v>
      </c>
      <c r="D666" s="101"/>
      <c r="E666" s="101"/>
      <c r="F666" s="100" t="str">
        <f t="shared" si="11"/>
        <v>-</v>
      </c>
    </row>
    <row r="667" spans="1:6" s="95" customFormat="1" ht="11.25">
      <c r="A667" s="96">
        <v>63314</v>
      </c>
      <c r="B667" s="97" t="s">
        <v>1409</v>
      </c>
      <c r="C667" s="98">
        <v>653</v>
      </c>
      <c r="D667" s="101"/>
      <c r="E667" s="101"/>
      <c r="F667" s="100" t="str">
        <f t="shared" si="11"/>
        <v>-</v>
      </c>
    </row>
    <row r="668" spans="1:6" s="95" customFormat="1" ht="11.25">
      <c r="A668" s="96">
        <v>63321</v>
      </c>
      <c r="B668" s="97" t="s">
        <v>1410</v>
      </c>
      <c r="C668" s="98">
        <v>654</v>
      </c>
      <c r="D668" s="101"/>
      <c r="E668" s="101"/>
      <c r="F668" s="100" t="str">
        <f t="shared" si="11"/>
        <v>-</v>
      </c>
    </row>
    <row r="669" spans="1:6" s="95" customFormat="1" ht="11.25">
      <c r="A669" s="96">
        <v>63322</v>
      </c>
      <c r="B669" s="97" t="s">
        <v>1411</v>
      </c>
      <c r="C669" s="98">
        <v>655</v>
      </c>
      <c r="D669" s="101"/>
      <c r="E669" s="101"/>
      <c r="F669" s="100" t="str">
        <f t="shared" si="11"/>
        <v>-</v>
      </c>
    </row>
    <row r="670" spans="1:6" s="95" customFormat="1" ht="11.25">
      <c r="A670" s="96">
        <v>63323</v>
      </c>
      <c r="B670" s="97" t="s">
        <v>1412</v>
      </c>
      <c r="C670" s="98">
        <v>656</v>
      </c>
      <c r="D670" s="101"/>
      <c r="E670" s="101"/>
      <c r="F670" s="100" t="str">
        <f t="shared" si="11"/>
        <v>-</v>
      </c>
    </row>
    <row r="671" spans="1:6" s="95" customFormat="1" ht="11.25">
      <c r="A671" s="96">
        <v>63324</v>
      </c>
      <c r="B671" s="97" t="s">
        <v>1413</v>
      </c>
      <c r="C671" s="98">
        <v>657</v>
      </c>
      <c r="D671" s="101"/>
      <c r="E671" s="101"/>
      <c r="F671" s="100" t="str">
        <f t="shared" si="11"/>
        <v>-</v>
      </c>
    </row>
    <row r="672" spans="1:6" s="95" customFormat="1" ht="11.25">
      <c r="A672" s="96">
        <v>63414</v>
      </c>
      <c r="B672" s="97" t="s">
        <v>1414</v>
      </c>
      <c r="C672" s="98">
        <v>658</v>
      </c>
      <c r="D672" s="101"/>
      <c r="E672" s="101"/>
      <c r="F672" s="100" t="str">
        <f t="shared" si="11"/>
        <v>-</v>
      </c>
    </row>
    <row r="673" spans="1:6" s="95" customFormat="1" ht="11.25">
      <c r="A673" s="96">
        <v>63415</v>
      </c>
      <c r="B673" s="97" t="s">
        <v>1415</v>
      </c>
      <c r="C673" s="98">
        <v>659</v>
      </c>
      <c r="D673" s="101"/>
      <c r="E673" s="101"/>
      <c r="F673" s="100" t="str">
        <f t="shared" si="11"/>
        <v>-</v>
      </c>
    </row>
    <row r="674" spans="1:6" s="95" customFormat="1" ht="11.25">
      <c r="A674" s="96">
        <v>63416</v>
      </c>
      <c r="B674" s="102" t="s">
        <v>1416</v>
      </c>
      <c r="C674" s="98">
        <v>660</v>
      </c>
      <c r="D674" s="101">
        <v>7058</v>
      </c>
      <c r="E674" s="101">
        <v>20297</v>
      </c>
      <c r="F674" s="100">
        <f t="shared" si="11"/>
        <v>287.5743836780958</v>
      </c>
    </row>
    <row r="675" spans="1:6" s="95" customFormat="1" ht="11.25">
      <c r="A675" s="96">
        <v>63424</v>
      </c>
      <c r="B675" s="97" t="s">
        <v>1417</v>
      </c>
      <c r="C675" s="98">
        <v>661</v>
      </c>
      <c r="D675" s="101"/>
      <c r="E675" s="101"/>
      <c r="F675" s="100" t="str">
        <f t="shared" si="11"/>
        <v>-</v>
      </c>
    </row>
    <row r="676" spans="1:6" s="95" customFormat="1" ht="11.25">
      <c r="A676" s="96">
        <v>63425</v>
      </c>
      <c r="B676" s="97" t="s">
        <v>1418</v>
      </c>
      <c r="C676" s="98">
        <v>662</v>
      </c>
      <c r="D676" s="101"/>
      <c r="E676" s="101"/>
      <c r="F676" s="100" t="str">
        <f t="shared" si="11"/>
        <v>-</v>
      </c>
    </row>
    <row r="677" spans="1:6" s="95" customFormat="1" ht="11.25">
      <c r="A677" s="96">
        <v>63426</v>
      </c>
      <c r="B677" s="103" t="s">
        <v>1419</v>
      </c>
      <c r="C677" s="98">
        <v>663</v>
      </c>
      <c r="D677" s="101"/>
      <c r="E677" s="101"/>
      <c r="F677" s="100" t="str">
        <f t="shared" si="11"/>
        <v>-</v>
      </c>
    </row>
    <row r="678" spans="1:6" s="95" customFormat="1" ht="11.25">
      <c r="A678" s="96">
        <v>63612</v>
      </c>
      <c r="B678" s="103" t="s">
        <v>1420</v>
      </c>
      <c r="C678" s="98">
        <v>664</v>
      </c>
      <c r="D678" s="101">
        <v>4766597</v>
      </c>
      <c r="E678" s="101">
        <v>5085141</v>
      </c>
      <c r="F678" s="100"/>
    </row>
    <row r="679" spans="1:6" s="95" customFormat="1" ht="11.25">
      <c r="A679" s="96">
        <v>63613</v>
      </c>
      <c r="B679" s="103" t="s">
        <v>1421</v>
      </c>
      <c r="C679" s="98">
        <v>665</v>
      </c>
      <c r="D679" s="101">
        <v>5697</v>
      </c>
      <c r="E679" s="101">
        <v>5352</v>
      </c>
      <c r="F679" s="100"/>
    </row>
    <row r="680" spans="1:6" s="95" customFormat="1" ht="11.25">
      <c r="A680" s="96">
        <v>63622</v>
      </c>
      <c r="B680" s="103" t="s">
        <v>1422</v>
      </c>
      <c r="C680" s="98">
        <v>666</v>
      </c>
      <c r="D680" s="101"/>
      <c r="E680" s="101"/>
      <c r="F680" s="100"/>
    </row>
    <row r="681" spans="1:6" s="95" customFormat="1" ht="11.25">
      <c r="A681" s="96">
        <v>63623</v>
      </c>
      <c r="B681" s="102" t="s">
        <v>1423</v>
      </c>
      <c r="C681" s="98">
        <v>667</v>
      </c>
      <c r="D681" s="101"/>
      <c r="E681" s="101"/>
      <c r="F681" s="100"/>
    </row>
    <row r="682" spans="1:6" s="95" customFormat="1" ht="11.25">
      <c r="A682" s="96">
        <v>63811</v>
      </c>
      <c r="B682" s="103" t="s">
        <v>1424</v>
      </c>
      <c r="C682" s="98">
        <v>668</v>
      </c>
      <c r="D682" s="101">
        <v>10166</v>
      </c>
      <c r="E682" s="101">
        <v>142002</v>
      </c>
      <c r="F682" s="100"/>
    </row>
    <row r="683" spans="1:6" s="95" customFormat="1" ht="11.25">
      <c r="A683" s="96">
        <v>63812</v>
      </c>
      <c r="B683" s="103" t="s">
        <v>1425</v>
      </c>
      <c r="C683" s="98">
        <v>669</v>
      </c>
      <c r="D683" s="101"/>
      <c r="E683" s="101"/>
      <c r="F683" s="100"/>
    </row>
    <row r="684" spans="1:6" s="95" customFormat="1" ht="11.25">
      <c r="A684" s="96" t="s">
        <v>1426</v>
      </c>
      <c r="B684" s="103" t="s">
        <v>1427</v>
      </c>
      <c r="C684" s="98">
        <v>670</v>
      </c>
      <c r="D684" s="101"/>
      <c r="E684" s="101"/>
      <c r="F684" s="100"/>
    </row>
    <row r="685" spans="1:6" s="95" customFormat="1" ht="11.25">
      <c r="A685" s="96" t="s">
        <v>1428</v>
      </c>
      <c r="B685" s="103" t="s">
        <v>1429</v>
      </c>
      <c r="C685" s="98">
        <v>671</v>
      </c>
      <c r="D685" s="101"/>
      <c r="E685" s="101"/>
      <c r="F685" s="100"/>
    </row>
    <row r="686" spans="1:6" s="95" customFormat="1" ht="11.25">
      <c r="A686" s="96">
        <v>63821</v>
      </c>
      <c r="B686" s="103" t="s">
        <v>1430</v>
      </c>
      <c r="C686" s="98">
        <v>672</v>
      </c>
      <c r="D686" s="101"/>
      <c r="E686" s="101"/>
      <c r="F686" s="100"/>
    </row>
    <row r="687" spans="1:6" s="95" customFormat="1" ht="11.25">
      <c r="A687" s="96">
        <v>63822</v>
      </c>
      <c r="B687" s="103" t="s">
        <v>1431</v>
      </c>
      <c r="C687" s="98">
        <v>673</v>
      </c>
      <c r="D687" s="101"/>
      <c r="E687" s="101"/>
      <c r="F687" s="100"/>
    </row>
    <row r="688" spans="1:6" s="95" customFormat="1" ht="22.5">
      <c r="A688" s="96" t="s">
        <v>1432</v>
      </c>
      <c r="B688" s="103" t="s">
        <v>1433</v>
      </c>
      <c r="C688" s="98">
        <v>674</v>
      </c>
      <c r="D688" s="101"/>
      <c r="E688" s="101">
        <v>0</v>
      </c>
      <c r="F688" s="100"/>
    </row>
    <row r="689" spans="1:6" s="95" customFormat="1" ht="11.25">
      <c r="A689" s="96" t="s">
        <v>1434</v>
      </c>
      <c r="B689" s="103" t="s">
        <v>1435</v>
      </c>
      <c r="C689" s="98">
        <v>675</v>
      </c>
      <c r="D689" s="101"/>
      <c r="E689" s="101"/>
      <c r="F689" s="100"/>
    </row>
    <row r="690" spans="1:6" s="95" customFormat="1" ht="11.25">
      <c r="A690" s="96">
        <v>64191</v>
      </c>
      <c r="B690" s="97" t="s">
        <v>1436</v>
      </c>
      <c r="C690" s="98">
        <v>676</v>
      </c>
      <c r="D690" s="101"/>
      <c r="E690" s="101"/>
      <c r="F690" s="100" t="str">
        <f aca="true" t="shared" si="12" ref="F690:F699">IF(D690&lt;&gt;0,IF(E690/D690&gt;=100,"&gt;&gt;100",E690/D690*100),"-")</f>
        <v>-</v>
      </c>
    </row>
    <row r="691" spans="1:6" s="95" customFormat="1" ht="11.25">
      <c r="A691" s="96">
        <v>64371</v>
      </c>
      <c r="B691" s="97" t="s">
        <v>1437</v>
      </c>
      <c r="C691" s="98">
        <v>677</v>
      </c>
      <c r="D691" s="101"/>
      <c r="E691" s="101"/>
      <c r="F691" s="100" t="str">
        <f t="shared" si="12"/>
        <v>-</v>
      </c>
    </row>
    <row r="692" spans="1:6" s="95" customFormat="1" ht="11.25">
      <c r="A692" s="96">
        <v>64372</v>
      </c>
      <c r="B692" s="97" t="s">
        <v>1438</v>
      </c>
      <c r="C692" s="98">
        <v>678</v>
      </c>
      <c r="D692" s="101"/>
      <c r="E692" s="101"/>
      <c r="F692" s="100" t="str">
        <f t="shared" si="12"/>
        <v>-</v>
      </c>
    </row>
    <row r="693" spans="1:6" s="95" customFormat="1" ht="11.25">
      <c r="A693" s="96">
        <v>64373</v>
      </c>
      <c r="B693" s="97" t="s">
        <v>1439</v>
      </c>
      <c r="C693" s="98">
        <v>679</v>
      </c>
      <c r="D693" s="101"/>
      <c r="E693" s="101"/>
      <c r="F693" s="100" t="str">
        <f t="shared" si="12"/>
        <v>-</v>
      </c>
    </row>
    <row r="694" spans="1:6" s="95" customFormat="1" ht="11.25">
      <c r="A694" s="96">
        <v>64374</v>
      </c>
      <c r="B694" s="97" t="s">
        <v>1440</v>
      </c>
      <c r="C694" s="98">
        <v>680</v>
      </c>
      <c r="D694" s="101"/>
      <c r="E694" s="101"/>
      <c r="F694" s="100" t="str">
        <f t="shared" si="12"/>
        <v>-</v>
      </c>
    </row>
    <row r="695" spans="1:6" s="95" customFormat="1" ht="11.25">
      <c r="A695" s="96">
        <v>64375</v>
      </c>
      <c r="B695" s="97" t="s">
        <v>1441</v>
      </c>
      <c r="C695" s="98">
        <v>681</v>
      </c>
      <c r="D695" s="101"/>
      <c r="E695" s="101"/>
      <c r="F695" s="100" t="str">
        <f t="shared" si="12"/>
        <v>-</v>
      </c>
    </row>
    <row r="696" spans="1:6" s="95" customFormat="1" ht="22.5">
      <c r="A696" s="96">
        <v>64376</v>
      </c>
      <c r="B696" s="103" t="s">
        <v>1442</v>
      </c>
      <c r="C696" s="98">
        <v>682</v>
      </c>
      <c r="D696" s="101"/>
      <c r="E696" s="101"/>
      <c r="F696" s="100" t="str">
        <f t="shared" si="12"/>
        <v>-</v>
      </c>
    </row>
    <row r="697" spans="1:6" s="95" customFormat="1" ht="22.5">
      <c r="A697" s="96">
        <v>64377</v>
      </c>
      <c r="B697" s="97" t="s">
        <v>1443</v>
      </c>
      <c r="C697" s="98">
        <v>683</v>
      </c>
      <c r="D697" s="101"/>
      <c r="E697" s="101"/>
      <c r="F697" s="100" t="str">
        <f t="shared" si="12"/>
        <v>-</v>
      </c>
    </row>
    <row r="698" spans="1:6" s="95" customFormat="1" ht="11.25">
      <c r="A698" s="96">
        <v>65264</v>
      </c>
      <c r="B698" s="97" t="s">
        <v>1444</v>
      </c>
      <c r="C698" s="98">
        <v>684</v>
      </c>
      <c r="D698" s="101">
        <v>151863</v>
      </c>
      <c r="E698" s="101">
        <v>121046</v>
      </c>
      <c r="F698" s="100">
        <f t="shared" si="12"/>
        <v>79.70736782494748</v>
      </c>
    </row>
    <row r="699" spans="1:6" s="95" customFormat="1" ht="11.25">
      <c r="A699" s="96">
        <v>65265</v>
      </c>
      <c r="B699" s="97" t="s">
        <v>1445</v>
      </c>
      <c r="C699" s="98">
        <v>685</v>
      </c>
      <c r="D699" s="101"/>
      <c r="E699" s="101"/>
      <c r="F699" s="100" t="str">
        <f t="shared" si="12"/>
        <v>-</v>
      </c>
    </row>
    <row r="700" spans="1:6" s="95" customFormat="1" ht="11.25">
      <c r="A700" s="96" t="s">
        <v>1446</v>
      </c>
      <c r="B700" s="97" t="s">
        <v>1447</v>
      </c>
      <c r="C700" s="98">
        <v>686</v>
      </c>
      <c r="D700" s="101">
        <v>50365</v>
      </c>
      <c r="E700" s="101">
        <v>15895</v>
      </c>
      <c r="F700" s="100"/>
    </row>
    <row r="701" spans="1:6" s="95" customFormat="1" ht="11.25">
      <c r="A701" s="96">
        <v>31214</v>
      </c>
      <c r="B701" s="97" t="s">
        <v>1448</v>
      </c>
      <c r="C701" s="98">
        <v>687</v>
      </c>
      <c r="D701" s="101">
        <v>12633</v>
      </c>
      <c r="E701" s="101"/>
      <c r="F701" s="100">
        <f>IF(D701&lt;&gt;0,IF(E701/D701&gt;=100,"&gt;&gt;100",E701/D701*100),"-")</f>
        <v>0</v>
      </c>
    </row>
    <row r="702" spans="1:6" s="95" customFormat="1" ht="11.25">
      <c r="A702" s="96">
        <v>31215</v>
      </c>
      <c r="B702" s="97" t="s">
        <v>1449</v>
      </c>
      <c r="C702" s="98">
        <v>688</v>
      </c>
      <c r="D702" s="101">
        <v>6961</v>
      </c>
      <c r="E702" s="101">
        <v>12972</v>
      </c>
      <c r="F702" s="100">
        <f>IF(D702&lt;&gt;0,IF(E702/D702&gt;=100,"&gt;&gt;100",E702/D702*100),"-")</f>
        <v>186.35253555523633</v>
      </c>
    </row>
    <row r="703" spans="1:6" s="95" customFormat="1" ht="11.25">
      <c r="A703" s="96">
        <v>32121</v>
      </c>
      <c r="B703" s="97" t="s">
        <v>1450</v>
      </c>
      <c r="C703" s="98">
        <v>689</v>
      </c>
      <c r="D703" s="101">
        <v>129324</v>
      </c>
      <c r="E703" s="101">
        <v>174311</v>
      </c>
      <c r="F703" s="100">
        <f>IF(D703&lt;&gt;0,IF(E703/D703&gt;=100,"&gt;&gt;100",E703/D703*100),"-")</f>
        <v>134.78627323621293</v>
      </c>
    </row>
    <row r="704" spans="1:6" s="95" customFormat="1" ht="11.25">
      <c r="A704" s="96" t="s">
        <v>1451</v>
      </c>
      <c r="B704" s="97" t="s">
        <v>1452</v>
      </c>
      <c r="C704" s="98">
        <v>690</v>
      </c>
      <c r="D704" s="101"/>
      <c r="E704" s="101"/>
      <c r="F704" s="100"/>
    </row>
    <row r="705" spans="1:6" s="95" customFormat="1" ht="11.25">
      <c r="A705" s="96" t="s">
        <v>1453</v>
      </c>
      <c r="B705" s="97" t="s">
        <v>1454</v>
      </c>
      <c r="C705" s="98">
        <v>691</v>
      </c>
      <c r="D705" s="101">
        <v>1060</v>
      </c>
      <c r="E705" s="101">
        <v>9910</v>
      </c>
      <c r="F705" s="100">
        <f>IF(D705&lt;&gt;0,IF(E705/D705&gt;=100,"&gt;&gt;100",E705/D705*100),"-")</f>
        <v>934.9056603773585</v>
      </c>
    </row>
    <row r="706" spans="1:6" s="95" customFormat="1" ht="11.25">
      <c r="A706" s="96" t="s">
        <v>1455</v>
      </c>
      <c r="B706" s="97" t="s">
        <v>1456</v>
      </c>
      <c r="C706" s="98">
        <v>692</v>
      </c>
      <c r="D706" s="101">
        <v>2206</v>
      </c>
      <c r="E706" s="101">
        <v>2491</v>
      </c>
      <c r="F706" s="100">
        <f>IF(D706&lt;&gt;0,IF(E706/D706&gt;=100,"&gt;&gt;100",E706/D706*100),"-")</f>
        <v>112.91931097008158</v>
      </c>
    </row>
    <row r="707" spans="1:6" s="95" customFormat="1" ht="11.25">
      <c r="A707" s="96" t="s">
        <v>1457</v>
      </c>
      <c r="B707" s="97" t="s">
        <v>1458</v>
      </c>
      <c r="C707" s="98">
        <v>693</v>
      </c>
      <c r="D707" s="101"/>
      <c r="E707" s="101"/>
      <c r="F707" s="100" t="str">
        <f>IF(D707&lt;&gt;0,IF(E707/D707&gt;=100,"&gt;&gt;100",E707/D707*100),"-")</f>
        <v>-</v>
      </c>
    </row>
    <row r="708" spans="1:6" s="95" customFormat="1" ht="11.25">
      <c r="A708" s="96" t="s">
        <v>1459</v>
      </c>
      <c r="B708" s="97" t="s">
        <v>1460</v>
      </c>
      <c r="C708" s="98">
        <v>694</v>
      </c>
      <c r="D708" s="101"/>
      <c r="E708" s="101"/>
      <c r="F708" s="100" t="str">
        <f>IF(D708&lt;&gt;0,IF(E708/D708&gt;=100,"&gt;&gt;100",E708/D708*100),"-")</f>
        <v>-</v>
      </c>
    </row>
    <row r="709" spans="1:6" s="95" customFormat="1" ht="11.25">
      <c r="A709" s="96" t="s">
        <v>1461</v>
      </c>
      <c r="B709" s="97" t="s">
        <v>1462</v>
      </c>
      <c r="C709" s="98">
        <v>695</v>
      </c>
      <c r="D709" s="101"/>
      <c r="E709" s="101"/>
      <c r="F709" s="100"/>
    </row>
    <row r="710" spans="1:6" s="95" customFormat="1" ht="11.25">
      <c r="A710" s="96">
        <v>32911</v>
      </c>
      <c r="B710" s="97" t="s">
        <v>1463</v>
      </c>
      <c r="C710" s="98">
        <v>696</v>
      </c>
      <c r="D710" s="101"/>
      <c r="E710" s="101"/>
      <c r="F710" s="100" t="str">
        <f aca="true" t="shared" si="13" ref="F710:F773">IF(D710&lt;&gt;0,IF(E710/D710&gt;=100,"&gt;&gt;100",E710/D710*100),"-")</f>
        <v>-</v>
      </c>
    </row>
    <row r="711" spans="1:6" s="95" customFormat="1" ht="11.25">
      <c r="A711" s="96" t="s">
        <v>1464</v>
      </c>
      <c r="B711" s="97" t="s">
        <v>1465</v>
      </c>
      <c r="C711" s="98">
        <v>697</v>
      </c>
      <c r="D711" s="101">
        <v>3938</v>
      </c>
      <c r="E711" s="101"/>
      <c r="F711" s="100">
        <f t="shared" si="13"/>
        <v>0</v>
      </c>
    </row>
    <row r="712" spans="1:6" s="95" customFormat="1" ht="11.25">
      <c r="A712" s="96">
        <v>34111</v>
      </c>
      <c r="B712" s="97" t="s">
        <v>1466</v>
      </c>
      <c r="C712" s="98">
        <v>698</v>
      </c>
      <c r="D712" s="101"/>
      <c r="E712" s="101"/>
      <c r="F712" s="100" t="str">
        <f t="shared" si="13"/>
        <v>-</v>
      </c>
    </row>
    <row r="713" spans="1:6" s="95" customFormat="1" ht="11.25">
      <c r="A713" s="96">
        <v>34112</v>
      </c>
      <c r="B713" s="97" t="s">
        <v>1467</v>
      </c>
      <c r="C713" s="98">
        <v>699</v>
      </c>
      <c r="D713" s="101"/>
      <c r="E713" s="101"/>
      <c r="F713" s="100" t="str">
        <f t="shared" si="13"/>
        <v>-</v>
      </c>
    </row>
    <row r="714" spans="1:6" s="95" customFormat="1" ht="11.25">
      <c r="A714" s="96">
        <v>34121</v>
      </c>
      <c r="B714" s="97" t="s">
        <v>1468</v>
      </c>
      <c r="C714" s="98">
        <v>700</v>
      </c>
      <c r="D714" s="101"/>
      <c r="E714" s="101"/>
      <c r="F714" s="100" t="str">
        <f t="shared" si="13"/>
        <v>-</v>
      </c>
    </row>
    <row r="715" spans="1:6" s="95" customFormat="1" ht="11.25">
      <c r="A715" s="96">
        <v>34122</v>
      </c>
      <c r="B715" s="97" t="s">
        <v>1469</v>
      </c>
      <c r="C715" s="98">
        <v>701</v>
      </c>
      <c r="D715" s="101"/>
      <c r="E715" s="101"/>
      <c r="F715" s="100" t="str">
        <f t="shared" si="13"/>
        <v>-</v>
      </c>
    </row>
    <row r="716" spans="1:6" s="95" customFormat="1" ht="11.25">
      <c r="A716" s="96">
        <v>34131</v>
      </c>
      <c r="B716" s="97" t="s">
        <v>1470</v>
      </c>
      <c r="C716" s="98">
        <v>702</v>
      </c>
      <c r="D716" s="101"/>
      <c r="E716" s="101"/>
      <c r="F716" s="100" t="str">
        <f t="shared" si="13"/>
        <v>-</v>
      </c>
    </row>
    <row r="717" spans="1:6" s="95" customFormat="1" ht="11.25">
      <c r="A717" s="96">
        <v>34132</v>
      </c>
      <c r="B717" s="97" t="s">
        <v>1471</v>
      </c>
      <c r="C717" s="98">
        <v>703</v>
      </c>
      <c r="D717" s="101"/>
      <c r="E717" s="101"/>
      <c r="F717" s="100" t="str">
        <f t="shared" si="13"/>
        <v>-</v>
      </c>
    </row>
    <row r="718" spans="1:6" s="95" customFormat="1" ht="11.25">
      <c r="A718" s="96">
        <v>34191</v>
      </c>
      <c r="B718" s="97" t="s">
        <v>1472</v>
      </c>
      <c r="C718" s="98">
        <v>704</v>
      </c>
      <c r="D718" s="101"/>
      <c r="E718" s="101"/>
      <c r="F718" s="100" t="str">
        <f t="shared" si="13"/>
        <v>-</v>
      </c>
    </row>
    <row r="719" spans="1:6" s="95" customFormat="1" ht="11.25">
      <c r="A719" s="96">
        <v>34192</v>
      </c>
      <c r="B719" s="97" t="s">
        <v>1473</v>
      </c>
      <c r="C719" s="98">
        <v>705</v>
      </c>
      <c r="D719" s="101"/>
      <c r="E719" s="101"/>
      <c r="F719" s="100" t="str">
        <f t="shared" si="13"/>
        <v>-</v>
      </c>
    </row>
    <row r="720" spans="1:6" s="95" customFormat="1" ht="11.25">
      <c r="A720" s="96">
        <v>34213</v>
      </c>
      <c r="B720" s="97" t="s">
        <v>1474</v>
      </c>
      <c r="C720" s="98">
        <v>706</v>
      </c>
      <c r="D720" s="101"/>
      <c r="E720" s="101"/>
      <c r="F720" s="100" t="str">
        <f t="shared" si="13"/>
        <v>-</v>
      </c>
    </row>
    <row r="721" spans="1:6" s="95" customFormat="1" ht="11.25">
      <c r="A721" s="96">
        <v>34214</v>
      </c>
      <c r="B721" s="97" t="s">
        <v>1475</v>
      </c>
      <c r="C721" s="98">
        <v>707</v>
      </c>
      <c r="D721" s="101"/>
      <c r="E721" s="101"/>
      <c r="F721" s="100" t="str">
        <f t="shared" si="13"/>
        <v>-</v>
      </c>
    </row>
    <row r="722" spans="1:6" s="95" customFormat="1" ht="11.25">
      <c r="A722" s="96">
        <v>34215</v>
      </c>
      <c r="B722" s="97" t="s">
        <v>1476</v>
      </c>
      <c r="C722" s="98">
        <v>708</v>
      </c>
      <c r="D722" s="101"/>
      <c r="E722" s="101"/>
      <c r="F722" s="100" t="str">
        <f t="shared" si="13"/>
        <v>-</v>
      </c>
    </row>
    <row r="723" spans="1:6" s="95" customFormat="1" ht="11.25">
      <c r="A723" s="96">
        <v>34216</v>
      </c>
      <c r="B723" s="97" t="s">
        <v>1477</v>
      </c>
      <c r="C723" s="98">
        <v>709</v>
      </c>
      <c r="D723" s="101"/>
      <c r="E723" s="101"/>
      <c r="F723" s="100" t="str">
        <f t="shared" si="13"/>
        <v>-</v>
      </c>
    </row>
    <row r="724" spans="1:6" s="95" customFormat="1" ht="11.25">
      <c r="A724" s="96">
        <v>34222</v>
      </c>
      <c r="B724" s="97" t="s">
        <v>1478</v>
      </c>
      <c r="C724" s="98">
        <v>710</v>
      </c>
      <c r="D724" s="101"/>
      <c r="E724" s="101"/>
      <c r="F724" s="100" t="str">
        <f t="shared" si="13"/>
        <v>-</v>
      </c>
    </row>
    <row r="725" spans="1:6" s="95" customFormat="1" ht="11.25">
      <c r="A725" s="96">
        <v>34223</v>
      </c>
      <c r="B725" s="97" t="s">
        <v>1479</v>
      </c>
      <c r="C725" s="98">
        <v>711</v>
      </c>
      <c r="D725" s="101"/>
      <c r="E725" s="101"/>
      <c r="F725" s="100" t="str">
        <f t="shared" si="13"/>
        <v>-</v>
      </c>
    </row>
    <row r="726" spans="1:6" s="95" customFormat="1" ht="11.25">
      <c r="A726" s="96">
        <v>34224</v>
      </c>
      <c r="B726" s="97" t="s">
        <v>1480</v>
      </c>
      <c r="C726" s="98">
        <v>712</v>
      </c>
      <c r="D726" s="101"/>
      <c r="E726" s="101"/>
      <c r="F726" s="100" t="str">
        <f t="shared" si="13"/>
        <v>-</v>
      </c>
    </row>
    <row r="727" spans="1:6" s="95" customFormat="1" ht="11.25">
      <c r="A727" s="96">
        <v>34233</v>
      </c>
      <c r="B727" s="97" t="s">
        <v>1481</v>
      </c>
      <c r="C727" s="98">
        <v>713</v>
      </c>
      <c r="D727" s="101"/>
      <c r="E727" s="101"/>
      <c r="F727" s="100" t="str">
        <f t="shared" si="13"/>
        <v>-</v>
      </c>
    </row>
    <row r="728" spans="1:6" s="95" customFormat="1" ht="11.25">
      <c r="A728" s="96">
        <v>34234</v>
      </c>
      <c r="B728" s="102" t="s">
        <v>1482</v>
      </c>
      <c r="C728" s="98">
        <v>714</v>
      </c>
      <c r="D728" s="101"/>
      <c r="E728" s="101"/>
      <c r="F728" s="100" t="str">
        <f t="shared" si="13"/>
        <v>-</v>
      </c>
    </row>
    <row r="729" spans="1:6" s="95" customFormat="1" ht="11.25">
      <c r="A729" s="96">
        <v>34235</v>
      </c>
      <c r="B729" s="103" t="s">
        <v>1483</v>
      </c>
      <c r="C729" s="98">
        <v>715</v>
      </c>
      <c r="D729" s="101"/>
      <c r="E729" s="101"/>
      <c r="F729" s="100" t="str">
        <f t="shared" si="13"/>
        <v>-</v>
      </c>
    </row>
    <row r="730" spans="1:6" s="95" customFormat="1" ht="11.25">
      <c r="A730" s="96">
        <v>34236</v>
      </c>
      <c r="B730" s="97" t="s">
        <v>1484</v>
      </c>
      <c r="C730" s="98">
        <v>716</v>
      </c>
      <c r="D730" s="101"/>
      <c r="E730" s="101"/>
      <c r="F730" s="100" t="str">
        <f t="shared" si="13"/>
        <v>-</v>
      </c>
    </row>
    <row r="731" spans="1:6" s="95" customFormat="1" ht="11.25">
      <c r="A731" s="96">
        <v>34237</v>
      </c>
      <c r="B731" s="97" t="s">
        <v>1485</v>
      </c>
      <c r="C731" s="98">
        <v>717</v>
      </c>
      <c r="D731" s="101"/>
      <c r="E731" s="101"/>
      <c r="F731" s="100" t="str">
        <f t="shared" si="13"/>
        <v>-</v>
      </c>
    </row>
    <row r="732" spans="1:6" s="95" customFormat="1" ht="11.25">
      <c r="A732" s="96">
        <v>34238</v>
      </c>
      <c r="B732" s="97" t="s">
        <v>1486</v>
      </c>
      <c r="C732" s="98">
        <v>718</v>
      </c>
      <c r="D732" s="101"/>
      <c r="E732" s="101"/>
      <c r="F732" s="100" t="str">
        <f t="shared" si="13"/>
        <v>-</v>
      </c>
    </row>
    <row r="733" spans="1:6" s="95" customFormat="1" ht="11.25">
      <c r="A733" s="96">
        <v>34273</v>
      </c>
      <c r="B733" s="97" t="s">
        <v>1487</v>
      </c>
      <c r="C733" s="98">
        <v>719</v>
      </c>
      <c r="D733" s="101"/>
      <c r="E733" s="101"/>
      <c r="F733" s="100" t="str">
        <f t="shared" si="13"/>
        <v>-</v>
      </c>
    </row>
    <row r="734" spans="1:6" s="95" customFormat="1" ht="11.25">
      <c r="A734" s="96">
        <v>34274</v>
      </c>
      <c r="B734" s="97" t="s">
        <v>1488</v>
      </c>
      <c r="C734" s="98">
        <v>720</v>
      </c>
      <c r="D734" s="101"/>
      <c r="E734" s="101"/>
      <c r="F734" s="100" t="str">
        <f t="shared" si="13"/>
        <v>-</v>
      </c>
    </row>
    <row r="735" spans="1:6" s="95" customFormat="1" ht="11.25">
      <c r="A735" s="96">
        <v>34275</v>
      </c>
      <c r="B735" s="97" t="s">
        <v>1489</v>
      </c>
      <c r="C735" s="98">
        <v>721</v>
      </c>
      <c r="D735" s="101"/>
      <c r="E735" s="101"/>
      <c r="F735" s="100" t="str">
        <f t="shared" si="13"/>
        <v>-</v>
      </c>
    </row>
    <row r="736" spans="1:6" s="95" customFormat="1" ht="11.25">
      <c r="A736" s="96">
        <v>34281</v>
      </c>
      <c r="B736" s="97" t="s">
        <v>1490</v>
      </c>
      <c r="C736" s="98">
        <v>722</v>
      </c>
      <c r="D736" s="101"/>
      <c r="E736" s="101"/>
      <c r="F736" s="100" t="str">
        <f t="shared" si="13"/>
        <v>-</v>
      </c>
    </row>
    <row r="737" spans="1:6" s="95" customFormat="1" ht="11.25">
      <c r="A737" s="96">
        <v>34282</v>
      </c>
      <c r="B737" s="97" t="s">
        <v>1491</v>
      </c>
      <c r="C737" s="98">
        <v>723</v>
      </c>
      <c r="D737" s="101"/>
      <c r="E737" s="101"/>
      <c r="F737" s="100" t="str">
        <f t="shared" si="13"/>
        <v>-</v>
      </c>
    </row>
    <row r="738" spans="1:6" s="95" customFormat="1" ht="11.25">
      <c r="A738" s="96">
        <v>34283</v>
      </c>
      <c r="B738" s="97" t="s">
        <v>1492</v>
      </c>
      <c r="C738" s="98">
        <v>724</v>
      </c>
      <c r="D738" s="101"/>
      <c r="E738" s="101"/>
      <c r="F738" s="100" t="str">
        <f t="shared" si="13"/>
        <v>-</v>
      </c>
    </row>
    <row r="739" spans="1:6" s="95" customFormat="1" ht="11.25">
      <c r="A739" s="96">
        <v>34284</v>
      </c>
      <c r="B739" s="97" t="s">
        <v>1493</v>
      </c>
      <c r="C739" s="98">
        <v>725</v>
      </c>
      <c r="D739" s="101"/>
      <c r="E739" s="101"/>
      <c r="F739" s="100" t="str">
        <f t="shared" si="13"/>
        <v>-</v>
      </c>
    </row>
    <row r="740" spans="1:6" s="95" customFormat="1" ht="11.25">
      <c r="A740" s="96">
        <v>34285</v>
      </c>
      <c r="B740" s="97" t="s">
        <v>1494</v>
      </c>
      <c r="C740" s="98">
        <v>726</v>
      </c>
      <c r="D740" s="101"/>
      <c r="E740" s="101"/>
      <c r="F740" s="100" t="str">
        <f t="shared" si="13"/>
        <v>-</v>
      </c>
    </row>
    <row r="741" spans="1:6" s="95" customFormat="1" ht="11.25">
      <c r="A741" s="96">
        <v>34286</v>
      </c>
      <c r="B741" s="102" t="s">
        <v>1495</v>
      </c>
      <c r="C741" s="98">
        <v>727</v>
      </c>
      <c r="D741" s="101"/>
      <c r="E741" s="101"/>
      <c r="F741" s="100" t="str">
        <f t="shared" si="13"/>
        <v>-</v>
      </c>
    </row>
    <row r="742" spans="1:6" s="95" customFormat="1" ht="22.5">
      <c r="A742" s="96">
        <v>34287</v>
      </c>
      <c r="B742" s="97" t="s">
        <v>1496</v>
      </c>
      <c r="C742" s="98">
        <v>728</v>
      </c>
      <c r="D742" s="101"/>
      <c r="E742" s="101"/>
      <c r="F742" s="100" t="str">
        <f t="shared" si="13"/>
        <v>-</v>
      </c>
    </row>
    <row r="743" spans="1:6" s="95" customFormat="1" ht="11.25">
      <c r="A743" s="96">
        <v>34341</v>
      </c>
      <c r="B743" s="97" t="s">
        <v>1497</v>
      </c>
      <c r="C743" s="98">
        <v>729</v>
      </c>
      <c r="D743" s="101"/>
      <c r="E743" s="101"/>
      <c r="F743" s="100" t="str">
        <f t="shared" si="13"/>
        <v>-</v>
      </c>
    </row>
    <row r="744" spans="1:6" s="95" customFormat="1" ht="11.25">
      <c r="A744" s="96">
        <v>35231</v>
      </c>
      <c r="B744" s="97" t="s">
        <v>1498</v>
      </c>
      <c r="C744" s="98">
        <v>730</v>
      </c>
      <c r="D744" s="101"/>
      <c r="E744" s="101"/>
      <c r="F744" s="100" t="str">
        <f t="shared" si="13"/>
        <v>-</v>
      </c>
    </row>
    <row r="745" spans="1:6" s="95" customFormat="1" ht="11.25">
      <c r="A745" s="96">
        <v>35232</v>
      </c>
      <c r="B745" s="97" t="s">
        <v>1499</v>
      </c>
      <c r="C745" s="98">
        <v>731</v>
      </c>
      <c r="D745" s="101"/>
      <c r="E745" s="101"/>
      <c r="F745" s="100" t="str">
        <f t="shared" si="13"/>
        <v>-</v>
      </c>
    </row>
    <row r="746" spans="1:6" s="95" customFormat="1" ht="11.25">
      <c r="A746" s="96">
        <v>36313</v>
      </c>
      <c r="B746" s="97" t="s">
        <v>1500</v>
      </c>
      <c r="C746" s="98">
        <v>732</v>
      </c>
      <c r="D746" s="101"/>
      <c r="E746" s="101"/>
      <c r="F746" s="100" t="str">
        <f t="shared" si="13"/>
        <v>-</v>
      </c>
    </row>
    <row r="747" spans="1:6" s="95" customFormat="1" ht="11.25">
      <c r="A747" s="96">
        <v>36314</v>
      </c>
      <c r="B747" s="97" t="s">
        <v>1501</v>
      </c>
      <c r="C747" s="98">
        <v>733</v>
      </c>
      <c r="D747" s="101"/>
      <c r="E747" s="101"/>
      <c r="F747" s="100" t="str">
        <f t="shared" si="13"/>
        <v>-</v>
      </c>
    </row>
    <row r="748" spans="1:6" s="95" customFormat="1" ht="11.25">
      <c r="A748" s="96">
        <v>36315</v>
      </c>
      <c r="B748" s="97" t="s">
        <v>1502</v>
      </c>
      <c r="C748" s="98">
        <v>734</v>
      </c>
      <c r="D748" s="101"/>
      <c r="E748" s="101"/>
      <c r="F748" s="100" t="str">
        <f t="shared" si="13"/>
        <v>-</v>
      </c>
    </row>
    <row r="749" spans="1:6" s="95" customFormat="1" ht="11.25">
      <c r="A749" s="96">
        <v>36316</v>
      </c>
      <c r="B749" s="97" t="s">
        <v>1503</v>
      </c>
      <c r="C749" s="98">
        <v>735</v>
      </c>
      <c r="D749" s="101"/>
      <c r="E749" s="101"/>
      <c r="F749" s="100" t="str">
        <f t="shared" si="13"/>
        <v>-</v>
      </c>
    </row>
    <row r="750" spans="1:6" s="95" customFormat="1" ht="11.25">
      <c r="A750" s="96">
        <v>36317</v>
      </c>
      <c r="B750" s="97" t="s">
        <v>1504</v>
      </c>
      <c r="C750" s="98">
        <v>736</v>
      </c>
      <c r="D750" s="101"/>
      <c r="E750" s="101"/>
      <c r="F750" s="100" t="str">
        <f t="shared" si="13"/>
        <v>-</v>
      </c>
    </row>
    <row r="751" spans="1:6" s="95" customFormat="1" ht="11.25">
      <c r="A751" s="96">
        <v>36318</v>
      </c>
      <c r="B751" s="97" t="s">
        <v>1505</v>
      </c>
      <c r="C751" s="98">
        <v>737</v>
      </c>
      <c r="D751" s="101"/>
      <c r="E751" s="101"/>
      <c r="F751" s="100" t="str">
        <f t="shared" si="13"/>
        <v>-</v>
      </c>
    </row>
    <row r="752" spans="1:6" s="95" customFormat="1" ht="11.25">
      <c r="A752" s="96">
        <v>36319</v>
      </c>
      <c r="B752" s="102" t="s">
        <v>1506</v>
      </c>
      <c r="C752" s="98">
        <v>738</v>
      </c>
      <c r="D752" s="101"/>
      <c r="E752" s="101"/>
      <c r="F752" s="100" t="str">
        <f t="shared" si="13"/>
        <v>-</v>
      </c>
    </row>
    <row r="753" spans="1:6" s="95" customFormat="1" ht="11.25">
      <c r="A753" s="96">
        <v>36323</v>
      </c>
      <c r="B753" s="97" t="s">
        <v>1507</v>
      </c>
      <c r="C753" s="98">
        <v>739</v>
      </c>
      <c r="D753" s="101"/>
      <c r="E753" s="101"/>
      <c r="F753" s="100" t="str">
        <f t="shared" si="13"/>
        <v>-</v>
      </c>
    </row>
    <row r="754" spans="1:6" s="95" customFormat="1" ht="11.25">
      <c r="A754" s="96">
        <v>36324</v>
      </c>
      <c r="B754" s="97" t="s">
        <v>1508</v>
      </c>
      <c r="C754" s="98">
        <v>740</v>
      </c>
      <c r="D754" s="101"/>
      <c r="E754" s="101"/>
      <c r="F754" s="100" t="str">
        <f t="shared" si="13"/>
        <v>-</v>
      </c>
    </row>
    <row r="755" spans="1:6" s="95" customFormat="1" ht="11.25">
      <c r="A755" s="96">
        <v>36325</v>
      </c>
      <c r="B755" s="97" t="s">
        <v>1509</v>
      </c>
      <c r="C755" s="98">
        <v>741</v>
      </c>
      <c r="D755" s="101"/>
      <c r="E755" s="101"/>
      <c r="F755" s="100" t="str">
        <f t="shared" si="13"/>
        <v>-</v>
      </c>
    </row>
    <row r="756" spans="1:6" s="95" customFormat="1" ht="11.25">
      <c r="A756" s="96">
        <v>36326</v>
      </c>
      <c r="B756" s="97" t="s">
        <v>1510</v>
      </c>
      <c r="C756" s="98">
        <v>742</v>
      </c>
      <c r="D756" s="101"/>
      <c r="E756" s="101"/>
      <c r="F756" s="100" t="str">
        <f t="shared" si="13"/>
        <v>-</v>
      </c>
    </row>
    <row r="757" spans="1:6" s="95" customFormat="1" ht="11.25">
      <c r="A757" s="96">
        <v>36327</v>
      </c>
      <c r="B757" s="97" t="s">
        <v>1511</v>
      </c>
      <c r="C757" s="98">
        <v>743</v>
      </c>
      <c r="D757" s="101"/>
      <c r="E757" s="101"/>
      <c r="F757" s="100" t="str">
        <f t="shared" si="13"/>
        <v>-</v>
      </c>
    </row>
    <row r="758" spans="1:6" s="95" customFormat="1" ht="11.25">
      <c r="A758" s="96">
        <v>36328</v>
      </c>
      <c r="B758" s="97" t="s">
        <v>1512</v>
      </c>
      <c r="C758" s="98">
        <v>744</v>
      </c>
      <c r="D758" s="101"/>
      <c r="E758" s="101"/>
      <c r="F758" s="100" t="str">
        <f t="shared" si="13"/>
        <v>-</v>
      </c>
    </row>
    <row r="759" spans="1:6" s="95" customFormat="1" ht="11.25">
      <c r="A759" s="96">
        <v>36329</v>
      </c>
      <c r="B759" s="103" t="s">
        <v>1513</v>
      </c>
      <c r="C759" s="98">
        <v>745</v>
      </c>
      <c r="D759" s="101"/>
      <c r="E759" s="101"/>
      <c r="F759" s="100" t="str">
        <f t="shared" si="13"/>
        <v>-</v>
      </c>
    </row>
    <row r="760" spans="1:6" s="95" customFormat="1" ht="22.5">
      <c r="A760" s="96" t="s">
        <v>1514</v>
      </c>
      <c r="B760" s="97" t="s">
        <v>1515</v>
      </c>
      <c r="C760" s="98">
        <v>746</v>
      </c>
      <c r="D760" s="101"/>
      <c r="E760" s="101"/>
      <c r="F760" s="100" t="str">
        <f t="shared" si="13"/>
        <v>-</v>
      </c>
    </row>
    <row r="761" spans="1:6" s="95" customFormat="1" ht="22.5">
      <c r="A761" s="96" t="s">
        <v>1516</v>
      </c>
      <c r="B761" s="97" t="s">
        <v>1517</v>
      </c>
      <c r="C761" s="98">
        <v>747</v>
      </c>
      <c r="D761" s="101"/>
      <c r="E761" s="101"/>
      <c r="F761" s="100" t="str">
        <f t="shared" si="13"/>
        <v>-</v>
      </c>
    </row>
    <row r="762" spans="1:6" s="95" customFormat="1" ht="22.5">
      <c r="A762" s="96" t="s">
        <v>1518</v>
      </c>
      <c r="B762" s="97" t="s">
        <v>1519</v>
      </c>
      <c r="C762" s="98">
        <v>748</v>
      </c>
      <c r="D762" s="101"/>
      <c r="E762" s="101"/>
      <c r="F762" s="100" t="str">
        <f t="shared" si="13"/>
        <v>-</v>
      </c>
    </row>
    <row r="763" spans="1:6" s="95" customFormat="1" ht="22.5">
      <c r="A763" s="96" t="s">
        <v>1520</v>
      </c>
      <c r="B763" s="97" t="s">
        <v>1521</v>
      </c>
      <c r="C763" s="98">
        <v>749</v>
      </c>
      <c r="D763" s="101"/>
      <c r="E763" s="101"/>
      <c r="F763" s="100" t="str">
        <f t="shared" si="13"/>
        <v>-</v>
      </c>
    </row>
    <row r="764" spans="1:6" s="95" customFormat="1" ht="11.25">
      <c r="A764" s="96" t="s">
        <v>1522</v>
      </c>
      <c r="B764" s="97" t="s">
        <v>1523</v>
      </c>
      <c r="C764" s="98">
        <v>750</v>
      </c>
      <c r="D764" s="101"/>
      <c r="E764" s="101"/>
      <c r="F764" s="100" t="str">
        <f t="shared" si="13"/>
        <v>-</v>
      </c>
    </row>
    <row r="765" spans="1:6" s="95" customFormat="1" ht="11.25">
      <c r="A765" s="96" t="s">
        <v>1524</v>
      </c>
      <c r="B765" s="97" t="s">
        <v>1525</v>
      </c>
      <c r="C765" s="98">
        <v>751</v>
      </c>
      <c r="D765" s="101"/>
      <c r="E765" s="101"/>
      <c r="F765" s="100" t="str">
        <f t="shared" si="13"/>
        <v>-</v>
      </c>
    </row>
    <row r="766" spans="1:6" s="95" customFormat="1" ht="11.25">
      <c r="A766" s="96" t="s">
        <v>1526</v>
      </c>
      <c r="B766" s="97" t="s">
        <v>1527</v>
      </c>
      <c r="C766" s="98">
        <v>752</v>
      </c>
      <c r="D766" s="101"/>
      <c r="E766" s="101"/>
      <c r="F766" s="100" t="str">
        <f t="shared" si="13"/>
        <v>-</v>
      </c>
    </row>
    <row r="767" spans="1:6" s="95" customFormat="1" ht="22.5">
      <c r="A767" s="96" t="s">
        <v>1528</v>
      </c>
      <c r="B767" s="97" t="s">
        <v>1529</v>
      </c>
      <c r="C767" s="98">
        <v>753</v>
      </c>
      <c r="D767" s="101"/>
      <c r="E767" s="101"/>
      <c r="F767" s="100" t="str">
        <f t="shared" si="13"/>
        <v>-</v>
      </c>
    </row>
    <row r="768" spans="1:6" s="95" customFormat="1" ht="22.5">
      <c r="A768" s="96" t="s">
        <v>1530</v>
      </c>
      <c r="B768" s="97" t="s">
        <v>1531</v>
      </c>
      <c r="C768" s="98">
        <v>754</v>
      </c>
      <c r="D768" s="101"/>
      <c r="E768" s="101"/>
      <c r="F768" s="100" t="str">
        <f t="shared" si="13"/>
        <v>-</v>
      </c>
    </row>
    <row r="769" spans="1:6" s="95" customFormat="1" ht="22.5">
      <c r="A769" s="96" t="s">
        <v>1532</v>
      </c>
      <c r="B769" s="97" t="s">
        <v>1533</v>
      </c>
      <c r="C769" s="98">
        <v>755</v>
      </c>
      <c r="D769" s="101"/>
      <c r="E769" s="101"/>
      <c r="F769" s="100" t="str">
        <f t="shared" si="13"/>
        <v>-</v>
      </c>
    </row>
    <row r="770" spans="1:6" s="95" customFormat="1" ht="22.5">
      <c r="A770" s="96" t="s">
        <v>1534</v>
      </c>
      <c r="B770" s="97" t="s">
        <v>1535</v>
      </c>
      <c r="C770" s="98">
        <v>756</v>
      </c>
      <c r="D770" s="101"/>
      <c r="E770" s="101"/>
      <c r="F770" s="100" t="str">
        <f t="shared" si="13"/>
        <v>-</v>
      </c>
    </row>
    <row r="771" spans="1:6" s="95" customFormat="1" ht="22.5">
      <c r="A771" s="96" t="s">
        <v>1536</v>
      </c>
      <c r="B771" s="97" t="s">
        <v>1537</v>
      </c>
      <c r="C771" s="98">
        <v>757</v>
      </c>
      <c r="D771" s="101"/>
      <c r="E771" s="101"/>
      <c r="F771" s="100" t="str">
        <f t="shared" si="13"/>
        <v>-</v>
      </c>
    </row>
    <row r="772" spans="1:6" s="95" customFormat="1" ht="22.5">
      <c r="A772" s="96" t="s">
        <v>1538</v>
      </c>
      <c r="B772" s="97" t="s">
        <v>1539</v>
      </c>
      <c r="C772" s="98">
        <v>758</v>
      </c>
      <c r="D772" s="101"/>
      <c r="E772" s="101"/>
      <c r="F772" s="100" t="str">
        <f t="shared" si="13"/>
        <v>-</v>
      </c>
    </row>
    <row r="773" spans="1:6" s="95" customFormat="1" ht="11.25">
      <c r="A773" s="96" t="s">
        <v>1540</v>
      </c>
      <c r="B773" s="97" t="s">
        <v>1541</v>
      </c>
      <c r="C773" s="98">
        <v>759</v>
      </c>
      <c r="D773" s="101"/>
      <c r="E773" s="101"/>
      <c r="F773" s="100" t="str">
        <f t="shared" si="13"/>
        <v>-</v>
      </c>
    </row>
    <row r="774" spans="1:6" s="95" customFormat="1" ht="11.25">
      <c r="A774" s="96" t="s">
        <v>1542</v>
      </c>
      <c r="B774" s="97" t="s">
        <v>1543</v>
      </c>
      <c r="C774" s="98">
        <v>760</v>
      </c>
      <c r="D774" s="101"/>
      <c r="E774" s="101"/>
      <c r="F774" s="100" t="str">
        <f aca="true" t="shared" si="14" ref="F774:F837">IF(D774&lt;&gt;0,IF(E774/D774&gt;=100,"&gt;&gt;100",E774/D774*100),"-")</f>
        <v>-</v>
      </c>
    </row>
    <row r="775" spans="1:6" s="95" customFormat="1" ht="11.25">
      <c r="A775" s="96" t="s">
        <v>1544</v>
      </c>
      <c r="B775" s="97" t="s">
        <v>1545</v>
      </c>
      <c r="C775" s="98">
        <v>761</v>
      </c>
      <c r="D775" s="101"/>
      <c r="E775" s="101"/>
      <c r="F775" s="100" t="str">
        <f t="shared" si="14"/>
        <v>-</v>
      </c>
    </row>
    <row r="776" spans="1:6" s="95" customFormat="1" ht="22.5">
      <c r="A776" s="96" t="s">
        <v>1546</v>
      </c>
      <c r="B776" s="97" t="s">
        <v>1547</v>
      </c>
      <c r="C776" s="98">
        <v>762</v>
      </c>
      <c r="D776" s="101"/>
      <c r="E776" s="101"/>
      <c r="F776" s="100" t="str">
        <f t="shared" si="14"/>
        <v>-</v>
      </c>
    </row>
    <row r="777" spans="1:6" s="95" customFormat="1" ht="22.5">
      <c r="A777" s="96" t="s">
        <v>1548</v>
      </c>
      <c r="B777" s="97" t="s">
        <v>1549</v>
      </c>
      <c r="C777" s="98">
        <v>763</v>
      </c>
      <c r="D777" s="101"/>
      <c r="E777" s="101"/>
      <c r="F777" s="100" t="str">
        <f t="shared" si="14"/>
        <v>-</v>
      </c>
    </row>
    <row r="778" spans="1:6" s="95" customFormat="1" ht="11.25">
      <c r="A778" s="96" t="s">
        <v>1550</v>
      </c>
      <c r="B778" s="97" t="s">
        <v>1551</v>
      </c>
      <c r="C778" s="98">
        <v>764</v>
      </c>
      <c r="D778" s="101"/>
      <c r="E778" s="101"/>
      <c r="F778" s="100" t="str">
        <f t="shared" si="14"/>
        <v>-</v>
      </c>
    </row>
    <row r="779" spans="1:6" s="95" customFormat="1" ht="11.25">
      <c r="A779" s="96" t="s">
        <v>1552</v>
      </c>
      <c r="B779" s="97" t="s">
        <v>1553</v>
      </c>
      <c r="C779" s="98">
        <v>765</v>
      </c>
      <c r="D779" s="101"/>
      <c r="E779" s="101"/>
      <c r="F779" s="100" t="str">
        <f t="shared" si="14"/>
        <v>-</v>
      </c>
    </row>
    <row r="780" spans="1:6" s="95" customFormat="1" ht="11.25">
      <c r="A780" s="96" t="s">
        <v>1554</v>
      </c>
      <c r="B780" s="97" t="s">
        <v>1555</v>
      </c>
      <c r="C780" s="98">
        <v>766</v>
      </c>
      <c r="D780" s="101"/>
      <c r="E780" s="101"/>
      <c r="F780" s="100" t="str">
        <f t="shared" si="14"/>
        <v>-</v>
      </c>
    </row>
    <row r="781" spans="1:6" s="95" customFormat="1" ht="11.25">
      <c r="A781" s="96" t="s">
        <v>1556</v>
      </c>
      <c r="B781" s="97" t="s">
        <v>1557</v>
      </c>
      <c r="C781" s="98">
        <v>767</v>
      </c>
      <c r="D781" s="101"/>
      <c r="E781" s="101"/>
      <c r="F781" s="100" t="str">
        <f t="shared" si="14"/>
        <v>-</v>
      </c>
    </row>
    <row r="782" spans="1:6" s="95" customFormat="1" ht="11.25">
      <c r="A782" s="96" t="s">
        <v>1558</v>
      </c>
      <c r="B782" s="97" t="s">
        <v>1559</v>
      </c>
      <c r="C782" s="98">
        <v>768</v>
      </c>
      <c r="D782" s="101"/>
      <c r="E782" s="101"/>
      <c r="F782" s="100" t="str">
        <f t="shared" si="14"/>
        <v>-</v>
      </c>
    </row>
    <row r="783" spans="1:6" s="95" customFormat="1" ht="11.25">
      <c r="A783" s="96" t="s">
        <v>1560</v>
      </c>
      <c r="B783" s="97" t="s">
        <v>1561</v>
      </c>
      <c r="C783" s="98">
        <v>769</v>
      </c>
      <c r="D783" s="101"/>
      <c r="E783" s="101"/>
      <c r="F783" s="100" t="str">
        <f t="shared" si="14"/>
        <v>-</v>
      </c>
    </row>
    <row r="784" spans="1:6" s="95" customFormat="1" ht="11.25">
      <c r="A784" s="96" t="s">
        <v>1562</v>
      </c>
      <c r="B784" s="97" t="s">
        <v>1563</v>
      </c>
      <c r="C784" s="98">
        <v>770</v>
      </c>
      <c r="D784" s="101"/>
      <c r="E784" s="101"/>
      <c r="F784" s="100" t="str">
        <f t="shared" si="14"/>
        <v>-</v>
      </c>
    </row>
    <row r="785" spans="1:6" s="95" customFormat="1" ht="11.25">
      <c r="A785" s="96" t="s">
        <v>1564</v>
      </c>
      <c r="B785" s="97" t="s">
        <v>1565</v>
      </c>
      <c r="C785" s="98">
        <v>771</v>
      </c>
      <c r="D785" s="101"/>
      <c r="E785" s="101"/>
      <c r="F785" s="100" t="str">
        <f t="shared" si="14"/>
        <v>-</v>
      </c>
    </row>
    <row r="786" spans="1:6" s="95" customFormat="1" ht="11.25">
      <c r="A786" s="96" t="s">
        <v>1566</v>
      </c>
      <c r="B786" s="97" t="s">
        <v>1567</v>
      </c>
      <c r="C786" s="98">
        <v>772</v>
      </c>
      <c r="D786" s="101"/>
      <c r="E786" s="101"/>
      <c r="F786" s="100" t="str">
        <f t="shared" si="14"/>
        <v>-</v>
      </c>
    </row>
    <row r="787" spans="1:6" s="95" customFormat="1" ht="11.25">
      <c r="A787" s="96" t="s">
        <v>1568</v>
      </c>
      <c r="B787" s="97" t="s">
        <v>1569</v>
      </c>
      <c r="C787" s="98">
        <v>773</v>
      </c>
      <c r="D787" s="101"/>
      <c r="E787" s="101"/>
      <c r="F787" s="100" t="str">
        <f t="shared" si="14"/>
        <v>-</v>
      </c>
    </row>
    <row r="788" spans="1:6" s="95" customFormat="1" ht="11.25">
      <c r="A788" s="96" t="s">
        <v>1570</v>
      </c>
      <c r="B788" s="97" t="s">
        <v>1571</v>
      </c>
      <c r="C788" s="98">
        <v>774</v>
      </c>
      <c r="D788" s="101"/>
      <c r="E788" s="101"/>
      <c r="F788" s="100" t="str">
        <f t="shared" si="14"/>
        <v>-</v>
      </c>
    </row>
    <row r="789" spans="1:6" s="95" customFormat="1" ht="11.25">
      <c r="A789" s="96">
        <v>37215</v>
      </c>
      <c r="B789" s="97" t="s">
        <v>1572</v>
      </c>
      <c r="C789" s="98">
        <v>775</v>
      </c>
      <c r="D789" s="101"/>
      <c r="E789" s="101"/>
      <c r="F789" s="100" t="str">
        <f t="shared" si="14"/>
        <v>-</v>
      </c>
    </row>
    <row r="790" spans="1:6" s="95" customFormat="1" ht="11.25">
      <c r="A790" s="96">
        <v>37216</v>
      </c>
      <c r="B790" s="102" t="s">
        <v>1573</v>
      </c>
      <c r="C790" s="98">
        <v>776</v>
      </c>
      <c r="D790" s="101"/>
      <c r="E790" s="101"/>
      <c r="F790" s="100" t="str">
        <f t="shared" si="14"/>
        <v>-</v>
      </c>
    </row>
    <row r="791" spans="1:6" s="95" customFormat="1" ht="11.25">
      <c r="A791" s="96">
        <v>37217</v>
      </c>
      <c r="B791" s="97" t="s">
        <v>1574</v>
      </c>
      <c r="C791" s="98">
        <v>777</v>
      </c>
      <c r="D791" s="101"/>
      <c r="E791" s="101"/>
      <c r="F791" s="100" t="str">
        <f t="shared" si="14"/>
        <v>-</v>
      </c>
    </row>
    <row r="792" spans="1:6" s="95" customFormat="1" ht="11.25">
      <c r="A792" s="96">
        <v>37218</v>
      </c>
      <c r="B792" s="97" t="s">
        <v>1575</v>
      </c>
      <c r="C792" s="98">
        <v>778</v>
      </c>
      <c r="D792" s="101"/>
      <c r="E792" s="101"/>
      <c r="F792" s="100" t="str">
        <f t="shared" si="14"/>
        <v>-</v>
      </c>
    </row>
    <row r="793" spans="1:6" s="95" customFormat="1" ht="11.25">
      <c r="A793" s="96">
        <v>37219</v>
      </c>
      <c r="B793" s="97" t="s">
        <v>1576</v>
      </c>
      <c r="C793" s="98">
        <v>779</v>
      </c>
      <c r="D793" s="101"/>
      <c r="E793" s="101"/>
      <c r="F793" s="100" t="str">
        <f t="shared" si="14"/>
        <v>-</v>
      </c>
    </row>
    <row r="794" spans="1:6" s="95" customFormat="1" ht="11.25">
      <c r="A794" s="96">
        <v>37221</v>
      </c>
      <c r="B794" s="97" t="s">
        <v>1577</v>
      </c>
      <c r="C794" s="98">
        <v>780</v>
      </c>
      <c r="D794" s="101"/>
      <c r="E794" s="101"/>
      <c r="F794" s="100" t="str">
        <f t="shared" si="14"/>
        <v>-</v>
      </c>
    </row>
    <row r="795" spans="1:6" s="95" customFormat="1" ht="11.25">
      <c r="A795" s="96" t="s">
        <v>1578</v>
      </c>
      <c r="B795" s="97" t="s">
        <v>1561</v>
      </c>
      <c r="C795" s="98">
        <v>781</v>
      </c>
      <c r="D795" s="101"/>
      <c r="E795" s="101"/>
      <c r="F795" s="100" t="str">
        <f t="shared" si="14"/>
        <v>-</v>
      </c>
    </row>
    <row r="796" spans="1:6" s="95" customFormat="1" ht="11.25">
      <c r="A796" s="96" t="s">
        <v>1579</v>
      </c>
      <c r="B796" s="97" t="s">
        <v>1580</v>
      </c>
      <c r="C796" s="98">
        <v>782</v>
      </c>
      <c r="D796" s="101"/>
      <c r="E796" s="101"/>
      <c r="F796" s="100" t="str">
        <f t="shared" si="14"/>
        <v>-</v>
      </c>
    </row>
    <row r="797" spans="1:6" s="95" customFormat="1" ht="11.25">
      <c r="A797" s="96" t="s">
        <v>1581</v>
      </c>
      <c r="B797" s="97" t="s">
        <v>1582</v>
      </c>
      <c r="C797" s="98">
        <v>783</v>
      </c>
      <c r="D797" s="101"/>
      <c r="E797" s="101"/>
      <c r="F797" s="100" t="str">
        <f t="shared" si="14"/>
        <v>-</v>
      </c>
    </row>
    <row r="798" spans="1:6" s="95" customFormat="1" ht="11.25">
      <c r="A798" s="96" t="s">
        <v>1583</v>
      </c>
      <c r="B798" s="97" t="s">
        <v>1584</v>
      </c>
      <c r="C798" s="98">
        <v>784</v>
      </c>
      <c r="D798" s="101"/>
      <c r="E798" s="101"/>
      <c r="F798" s="100" t="str">
        <f t="shared" si="14"/>
        <v>-</v>
      </c>
    </row>
    <row r="799" spans="1:6" s="95" customFormat="1" ht="11.25">
      <c r="A799" s="96">
        <v>38117</v>
      </c>
      <c r="B799" s="97" t="s">
        <v>1585</v>
      </c>
      <c r="C799" s="98">
        <v>785</v>
      </c>
      <c r="D799" s="101"/>
      <c r="E799" s="101"/>
      <c r="F799" s="100" t="str">
        <f t="shared" si="14"/>
        <v>-</v>
      </c>
    </row>
    <row r="800" spans="1:6" s="95" customFormat="1" ht="11.25">
      <c r="A800" s="96">
        <v>38612</v>
      </c>
      <c r="B800" s="97" t="s">
        <v>1586</v>
      </c>
      <c r="C800" s="98">
        <v>786</v>
      </c>
      <c r="D800" s="101"/>
      <c r="E800" s="101"/>
      <c r="F800" s="100" t="str">
        <f t="shared" si="14"/>
        <v>-</v>
      </c>
    </row>
    <row r="801" spans="1:6" s="95" customFormat="1" ht="11.25">
      <c r="A801" s="96">
        <v>38613</v>
      </c>
      <c r="B801" s="97" t="s">
        <v>1587</v>
      </c>
      <c r="C801" s="98">
        <v>787</v>
      </c>
      <c r="D801" s="101"/>
      <c r="E801" s="101"/>
      <c r="F801" s="100" t="str">
        <f t="shared" si="14"/>
        <v>-</v>
      </c>
    </row>
    <row r="802" spans="1:6" s="95" customFormat="1" ht="11.25">
      <c r="A802" s="96">
        <v>38614</v>
      </c>
      <c r="B802" s="97" t="s">
        <v>1588</v>
      </c>
      <c r="C802" s="98">
        <v>788</v>
      </c>
      <c r="D802" s="101"/>
      <c r="E802" s="101"/>
      <c r="F802" s="100" t="str">
        <f t="shared" si="14"/>
        <v>-</v>
      </c>
    </row>
    <row r="803" spans="1:6" s="95" customFormat="1" ht="11.25">
      <c r="A803" s="96">
        <v>38615</v>
      </c>
      <c r="B803" s="97" t="s">
        <v>1589</v>
      </c>
      <c r="C803" s="98">
        <v>789</v>
      </c>
      <c r="D803" s="101"/>
      <c r="E803" s="101"/>
      <c r="F803" s="100" t="str">
        <f t="shared" si="14"/>
        <v>-</v>
      </c>
    </row>
    <row r="804" spans="1:6" s="95" customFormat="1" ht="11.25">
      <c r="A804" s="96">
        <v>38622</v>
      </c>
      <c r="B804" s="97" t="s">
        <v>1590</v>
      </c>
      <c r="C804" s="98">
        <v>790</v>
      </c>
      <c r="D804" s="101"/>
      <c r="E804" s="101"/>
      <c r="F804" s="100" t="str">
        <f t="shared" si="14"/>
        <v>-</v>
      </c>
    </row>
    <row r="805" spans="1:6" s="95" customFormat="1" ht="11.25">
      <c r="A805" s="96">
        <v>38623</v>
      </c>
      <c r="B805" s="97" t="s">
        <v>1591</v>
      </c>
      <c r="C805" s="98">
        <v>791</v>
      </c>
      <c r="D805" s="101"/>
      <c r="E805" s="101"/>
      <c r="F805" s="100" t="str">
        <f t="shared" si="14"/>
        <v>-</v>
      </c>
    </row>
    <row r="806" spans="1:6" s="95" customFormat="1" ht="11.25">
      <c r="A806" s="96">
        <v>38624</v>
      </c>
      <c r="B806" s="97" t="s">
        <v>1592</v>
      </c>
      <c r="C806" s="98">
        <v>792</v>
      </c>
      <c r="D806" s="101"/>
      <c r="E806" s="101"/>
      <c r="F806" s="100" t="str">
        <f t="shared" si="14"/>
        <v>-</v>
      </c>
    </row>
    <row r="807" spans="1:6" s="95" customFormat="1" ht="11.25">
      <c r="A807" s="96">
        <v>38625</v>
      </c>
      <c r="B807" s="97" t="s">
        <v>1593</v>
      </c>
      <c r="C807" s="98">
        <v>793</v>
      </c>
      <c r="D807" s="101"/>
      <c r="E807" s="101"/>
      <c r="F807" s="100" t="str">
        <f t="shared" si="14"/>
        <v>-</v>
      </c>
    </row>
    <row r="808" spans="1:6" s="95" customFormat="1" ht="11.25">
      <c r="A808" s="96" t="s">
        <v>1594</v>
      </c>
      <c r="B808" s="97" t="s">
        <v>1595</v>
      </c>
      <c r="C808" s="98">
        <v>794</v>
      </c>
      <c r="D808" s="101"/>
      <c r="E808" s="101"/>
      <c r="F808" s="100"/>
    </row>
    <row r="809" spans="1:6" s="95" customFormat="1" ht="11.25">
      <c r="A809" s="96">
        <v>38631</v>
      </c>
      <c r="B809" s="97" t="s">
        <v>1596</v>
      </c>
      <c r="C809" s="98">
        <v>795</v>
      </c>
      <c r="D809" s="101"/>
      <c r="E809" s="101"/>
      <c r="F809" s="100" t="str">
        <f t="shared" si="14"/>
        <v>-</v>
      </c>
    </row>
    <row r="810" spans="1:6" s="95" customFormat="1" ht="11.25">
      <c r="A810" s="96">
        <v>38632</v>
      </c>
      <c r="B810" s="97" t="s">
        <v>1597</v>
      </c>
      <c r="C810" s="98">
        <v>796</v>
      </c>
      <c r="D810" s="101"/>
      <c r="E810" s="101"/>
      <c r="F810" s="100" t="str">
        <f t="shared" si="14"/>
        <v>-</v>
      </c>
    </row>
    <row r="811" spans="1:6" s="95" customFormat="1" ht="11.25">
      <c r="A811" s="96">
        <v>38641</v>
      </c>
      <c r="B811" s="97" t="s">
        <v>1598</v>
      </c>
      <c r="C811" s="98">
        <v>797</v>
      </c>
      <c r="D811" s="101"/>
      <c r="E811" s="101"/>
      <c r="F811" s="100"/>
    </row>
    <row r="812" spans="1:6" s="95" customFormat="1" ht="11.25">
      <c r="A812" s="96" t="s">
        <v>1599</v>
      </c>
      <c r="B812" s="97" t="s">
        <v>1600</v>
      </c>
      <c r="C812" s="98">
        <v>798</v>
      </c>
      <c r="D812" s="101"/>
      <c r="E812" s="101"/>
      <c r="F812" s="100"/>
    </row>
    <row r="813" spans="1:6" s="95" customFormat="1" ht="22.5">
      <c r="A813" s="96">
        <v>81212</v>
      </c>
      <c r="B813" s="97" t="s">
        <v>1601</v>
      </c>
      <c r="C813" s="98">
        <v>799</v>
      </c>
      <c r="D813" s="101"/>
      <c r="E813" s="101"/>
      <c r="F813" s="100" t="str">
        <f t="shared" si="14"/>
        <v>-</v>
      </c>
    </row>
    <row r="814" spans="1:6" s="95" customFormat="1" ht="22.5">
      <c r="A814" s="96" t="s">
        <v>1602</v>
      </c>
      <c r="B814" s="97" t="s">
        <v>1603</v>
      </c>
      <c r="C814" s="98">
        <v>800</v>
      </c>
      <c r="D814" s="101"/>
      <c r="E814" s="101"/>
      <c r="F814" s="100" t="str">
        <f t="shared" si="14"/>
        <v>-</v>
      </c>
    </row>
    <row r="815" spans="1:6" s="95" customFormat="1" ht="11.25">
      <c r="A815" s="96">
        <v>81322</v>
      </c>
      <c r="B815" s="97" t="s">
        <v>1604</v>
      </c>
      <c r="C815" s="98">
        <v>801</v>
      </c>
      <c r="D815" s="101"/>
      <c r="E815" s="101"/>
      <c r="F815" s="100" t="str">
        <f t="shared" si="14"/>
        <v>-</v>
      </c>
    </row>
    <row r="816" spans="1:6" s="95" customFormat="1" ht="11.25">
      <c r="A816" s="96" t="s">
        <v>1605</v>
      </c>
      <c r="B816" s="97" t="s">
        <v>1606</v>
      </c>
      <c r="C816" s="98">
        <v>802</v>
      </c>
      <c r="D816" s="101"/>
      <c r="E816" s="101"/>
      <c r="F816" s="100" t="str">
        <f t="shared" si="14"/>
        <v>-</v>
      </c>
    </row>
    <row r="817" spans="1:6" s="95" customFormat="1" ht="11.25">
      <c r="A817" s="96">
        <v>81332</v>
      </c>
      <c r="B817" s="97" t="s">
        <v>1607</v>
      </c>
      <c r="C817" s="98">
        <v>803</v>
      </c>
      <c r="D817" s="101"/>
      <c r="E817" s="101"/>
      <c r="F817" s="100" t="str">
        <f t="shared" si="14"/>
        <v>-</v>
      </c>
    </row>
    <row r="818" spans="1:6" s="95" customFormat="1" ht="11.25">
      <c r="A818" s="96" t="s">
        <v>1608</v>
      </c>
      <c r="B818" s="97" t="s">
        <v>1609</v>
      </c>
      <c r="C818" s="98">
        <v>804</v>
      </c>
      <c r="D818" s="101"/>
      <c r="E818" s="101"/>
      <c r="F818" s="100" t="str">
        <f t="shared" si="14"/>
        <v>-</v>
      </c>
    </row>
    <row r="819" spans="1:6" s="95" customFormat="1" ht="11.25">
      <c r="A819" s="96">
        <v>81342</v>
      </c>
      <c r="B819" s="97" t="s">
        <v>1610</v>
      </c>
      <c r="C819" s="98">
        <v>805</v>
      </c>
      <c r="D819" s="101"/>
      <c r="E819" s="101"/>
      <c r="F819" s="100" t="str">
        <f t="shared" si="14"/>
        <v>-</v>
      </c>
    </row>
    <row r="820" spans="1:6" s="95" customFormat="1" ht="22.5">
      <c r="A820" s="96" t="s">
        <v>1611</v>
      </c>
      <c r="B820" s="97" t="s">
        <v>1612</v>
      </c>
      <c r="C820" s="98">
        <v>806</v>
      </c>
      <c r="D820" s="101"/>
      <c r="E820" s="101"/>
      <c r="F820" s="100" t="str">
        <f t="shared" si="14"/>
        <v>-</v>
      </c>
    </row>
    <row r="821" spans="1:6" s="95" customFormat="1" ht="11.25">
      <c r="A821" s="96">
        <v>81411</v>
      </c>
      <c r="B821" s="97" t="s">
        <v>1613</v>
      </c>
      <c r="C821" s="98">
        <v>807</v>
      </c>
      <c r="D821" s="101"/>
      <c r="E821" s="101"/>
      <c r="F821" s="100" t="str">
        <f t="shared" si="14"/>
        <v>-</v>
      </c>
    </row>
    <row r="822" spans="1:6" s="95" customFormat="1" ht="11.25">
      <c r="A822" s="96">
        <v>81412</v>
      </c>
      <c r="B822" s="97" t="s">
        <v>1614</v>
      </c>
      <c r="C822" s="98">
        <v>808</v>
      </c>
      <c r="D822" s="101"/>
      <c r="E822" s="101"/>
      <c r="F822" s="100" t="str">
        <f t="shared" si="14"/>
        <v>-</v>
      </c>
    </row>
    <row r="823" spans="1:6" s="95" customFormat="1" ht="11.25">
      <c r="A823" s="96" t="s">
        <v>1615</v>
      </c>
      <c r="B823" s="102" t="s">
        <v>1616</v>
      </c>
      <c r="C823" s="98">
        <v>809</v>
      </c>
      <c r="D823" s="101"/>
      <c r="E823" s="101"/>
      <c r="F823" s="100" t="str">
        <f t="shared" si="14"/>
        <v>-</v>
      </c>
    </row>
    <row r="824" spans="1:6" s="95" customFormat="1" ht="11.25">
      <c r="A824" s="96">
        <v>81532</v>
      </c>
      <c r="B824" s="102" t="s">
        <v>1617</v>
      </c>
      <c r="C824" s="98">
        <v>810</v>
      </c>
      <c r="D824" s="101"/>
      <c r="E824" s="101"/>
      <c r="F824" s="100" t="str">
        <f t="shared" si="14"/>
        <v>-</v>
      </c>
    </row>
    <row r="825" spans="1:6" s="95" customFormat="1" ht="22.5">
      <c r="A825" s="96" t="s">
        <v>1618</v>
      </c>
      <c r="B825" s="97" t="s">
        <v>1619</v>
      </c>
      <c r="C825" s="98">
        <v>811</v>
      </c>
      <c r="D825" s="101"/>
      <c r="E825" s="101"/>
      <c r="F825" s="100" t="str">
        <f t="shared" si="14"/>
        <v>-</v>
      </c>
    </row>
    <row r="826" spans="1:6" s="95" customFormat="1" ht="11.25">
      <c r="A826" s="96">
        <v>81542</v>
      </c>
      <c r="B826" s="102" t="s">
        <v>1620</v>
      </c>
      <c r="C826" s="98">
        <v>812</v>
      </c>
      <c r="D826" s="101"/>
      <c r="E826" s="101"/>
      <c r="F826" s="100" t="str">
        <f t="shared" si="14"/>
        <v>-</v>
      </c>
    </row>
    <row r="827" spans="1:6" s="95" customFormat="1" ht="22.5">
      <c r="A827" s="96" t="s">
        <v>1621</v>
      </c>
      <c r="B827" s="97" t="s">
        <v>1622</v>
      </c>
      <c r="C827" s="98">
        <v>813</v>
      </c>
      <c r="D827" s="101"/>
      <c r="E827" s="101"/>
      <c r="F827" s="100" t="str">
        <f t="shared" si="14"/>
        <v>-</v>
      </c>
    </row>
    <row r="828" spans="1:6" s="95" customFormat="1" ht="22.5">
      <c r="A828" s="96">
        <v>81552</v>
      </c>
      <c r="B828" s="97" t="s">
        <v>1623</v>
      </c>
      <c r="C828" s="98">
        <v>814</v>
      </c>
      <c r="D828" s="101"/>
      <c r="E828" s="101"/>
      <c r="F828" s="100" t="str">
        <f t="shared" si="14"/>
        <v>-</v>
      </c>
    </row>
    <row r="829" spans="1:6" s="95" customFormat="1" ht="22.5">
      <c r="A829" s="96" t="s">
        <v>1624</v>
      </c>
      <c r="B829" s="97" t="s">
        <v>1625</v>
      </c>
      <c r="C829" s="98">
        <v>815</v>
      </c>
      <c r="D829" s="101"/>
      <c r="E829" s="101"/>
      <c r="F829" s="100" t="str">
        <f t="shared" si="14"/>
        <v>-</v>
      </c>
    </row>
    <row r="830" spans="1:6" s="95" customFormat="1" ht="11.25">
      <c r="A830" s="96">
        <v>81631</v>
      </c>
      <c r="B830" s="102" t="s">
        <v>1626</v>
      </c>
      <c r="C830" s="98">
        <v>816</v>
      </c>
      <c r="D830" s="101"/>
      <c r="E830" s="101"/>
      <c r="F830" s="100" t="str">
        <f t="shared" si="14"/>
        <v>-</v>
      </c>
    </row>
    <row r="831" spans="1:6" s="95" customFormat="1" ht="11.25">
      <c r="A831" s="96">
        <v>81632</v>
      </c>
      <c r="B831" s="97" t="s">
        <v>1627</v>
      </c>
      <c r="C831" s="98">
        <v>817</v>
      </c>
      <c r="D831" s="101"/>
      <c r="E831" s="101"/>
      <c r="F831" s="100" t="str">
        <f t="shared" si="14"/>
        <v>-</v>
      </c>
    </row>
    <row r="832" spans="1:6" s="95" customFormat="1" ht="22.5">
      <c r="A832" s="96" t="s">
        <v>1628</v>
      </c>
      <c r="B832" s="97" t="s">
        <v>1629</v>
      </c>
      <c r="C832" s="98">
        <v>818</v>
      </c>
      <c r="D832" s="101"/>
      <c r="E832" s="101"/>
      <c r="F832" s="100" t="str">
        <f t="shared" si="14"/>
        <v>-</v>
      </c>
    </row>
    <row r="833" spans="1:6" s="95" customFormat="1" ht="11.25">
      <c r="A833" s="96">
        <v>81641</v>
      </c>
      <c r="B833" s="97" t="s">
        <v>1630</v>
      </c>
      <c r="C833" s="98">
        <v>819</v>
      </c>
      <c r="D833" s="101"/>
      <c r="E833" s="101"/>
      <c r="F833" s="100" t="str">
        <f t="shared" si="14"/>
        <v>-</v>
      </c>
    </row>
    <row r="834" spans="1:6" s="95" customFormat="1" ht="11.25">
      <c r="A834" s="96">
        <v>81642</v>
      </c>
      <c r="B834" s="97" t="s">
        <v>1631</v>
      </c>
      <c r="C834" s="98">
        <v>820</v>
      </c>
      <c r="D834" s="101"/>
      <c r="E834" s="101"/>
      <c r="F834" s="100" t="str">
        <f t="shared" si="14"/>
        <v>-</v>
      </c>
    </row>
    <row r="835" spans="1:6" s="95" customFormat="1" ht="11.25">
      <c r="A835" s="96" t="s">
        <v>1632</v>
      </c>
      <c r="B835" s="97" t="s">
        <v>1633</v>
      </c>
      <c r="C835" s="98">
        <v>821</v>
      </c>
      <c r="D835" s="101"/>
      <c r="E835" s="101"/>
      <c r="F835" s="100" t="str">
        <f t="shared" si="14"/>
        <v>-</v>
      </c>
    </row>
    <row r="836" spans="1:6" s="95" customFormat="1" ht="11.25">
      <c r="A836" s="96">
        <v>81711</v>
      </c>
      <c r="B836" s="97" t="s">
        <v>1634</v>
      </c>
      <c r="C836" s="98">
        <v>822</v>
      </c>
      <c r="D836" s="101"/>
      <c r="E836" s="101"/>
      <c r="F836" s="100" t="str">
        <f t="shared" si="14"/>
        <v>-</v>
      </c>
    </row>
    <row r="837" spans="1:6" s="95" customFormat="1" ht="11.25">
      <c r="A837" s="96">
        <v>81712</v>
      </c>
      <c r="B837" s="97" t="s">
        <v>1635</v>
      </c>
      <c r="C837" s="98">
        <v>823</v>
      </c>
      <c r="D837" s="101"/>
      <c r="E837" s="101"/>
      <c r="F837" s="100" t="str">
        <f t="shared" si="14"/>
        <v>-</v>
      </c>
    </row>
    <row r="838" spans="1:6" s="95" customFormat="1" ht="11.25">
      <c r="A838" s="96">
        <v>81721</v>
      </c>
      <c r="B838" s="97" t="s">
        <v>1636</v>
      </c>
      <c r="C838" s="98">
        <v>824</v>
      </c>
      <c r="D838" s="101"/>
      <c r="E838" s="101"/>
      <c r="F838" s="100" t="str">
        <f aca="true" t="shared" si="15" ref="F838:F901">IF(D838&lt;&gt;0,IF(E838/D838&gt;=100,"&gt;&gt;100",E838/D838*100),"-")</f>
        <v>-</v>
      </c>
    </row>
    <row r="839" spans="1:6" s="95" customFormat="1" ht="11.25">
      <c r="A839" s="96">
        <v>81722</v>
      </c>
      <c r="B839" s="97" t="s">
        <v>1637</v>
      </c>
      <c r="C839" s="98">
        <v>825</v>
      </c>
      <c r="D839" s="101"/>
      <c r="E839" s="101"/>
      <c r="F839" s="100" t="str">
        <f t="shared" si="15"/>
        <v>-</v>
      </c>
    </row>
    <row r="840" spans="1:6" s="95" customFormat="1" ht="11.25">
      <c r="A840" s="96" t="s">
        <v>1638</v>
      </c>
      <c r="B840" s="97" t="s">
        <v>1639</v>
      </c>
      <c r="C840" s="98">
        <v>826</v>
      </c>
      <c r="D840" s="101"/>
      <c r="E840" s="101"/>
      <c r="F840" s="100" t="str">
        <f t="shared" si="15"/>
        <v>-</v>
      </c>
    </row>
    <row r="841" spans="1:6" s="95" customFormat="1" ht="11.25">
      <c r="A841" s="96">
        <v>81731</v>
      </c>
      <c r="B841" s="97" t="s">
        <v>1640</v>
      </c>
      <c r="C841" s="98">
        <v>827</v>
      </c>
      <c r="D841" s="101"/>
      <c r="E841" s="101"/>
      <c r="F841" s="100" t="str">
        <f t="shared" si="15"/>
        <v>-</v>
      </c>
    </row>
    <row r="842" spans="1:6" s="95" customFormat="1" ht="11.25">
      <c r="A842" s="96">
        <v>81732</v>
      </c>
      <c r="B842" s="97" t="s">
        <v>1641</v>
      </c>
      <c r="C842" s="98">
        <v>828</v>
      </c>
      <c r="D842" s="101"/>
      <c r="E842" s="101"/>
      <c r="F842" s="100" t="str">
        <f t="shared" si="15"/>
        <v>-</v>
      </c>
    </row>
    <row r="843" spans="1:6" s="95" customFormat="1" ht="11.25">
      <c r="A843" s="96">
        <v>81733</v>
      </c>
      <c r="B843" s="97" t="s">
        <v>1642</v>
      </c>
      <c r="C843" s="98">
        <v>829</v>
      </c>
      <c r="D843" s="101"/>
      <c r="E843" s="101"/>
      <c r="F843" s="100" t="str">
        <f t="shared" si="15"/>
        <v>-</v>
      </c>
    </row>
    <row r="844" spans="1:6" s="95" customFormat="1" ht="11.25">
      <c r="A844" s="96">
        <v>81741</v>
      </c>
      <c r="B844" s="97" t="s">
        <v>1643</v>
      </c>
      <c r="C844" s="98">
        <v>830</v>
      </c>
      <c r="D844" s="101"/>
      <c r="E844" s="101"/>
      <c r="F844" s="100" t="str">
        <f t="shared" si="15"/>
        <v>-</v>
      </c>
    </row>
    <row r="845" spans="1:6" s="95" customFormat="1" ht="11.25">
      <c r="A845" s="96">
        <v>81742</v>
      </c>
      <c r="B845" s="97" t="s">
        <v>1644</v>
      </c>
      <c r="C845" s="98">
        <v>831</v>
      </c>
      <c r="D845" s="101"/>
      <c r="E845" s="101"/>
      <c r="F845" s="100" t="str">
        <f t="shared" si="15"/>
        <v>-</v>
      </c>
    </row>
    <row r="846" spans="1:6" s="95" customFormat="1" ht="11.25">
      <c r="A846" s="96">
        <v>81743</v>
      </c>
      <c r="B846" s="97" t="s">
        <v>1645</v>
      </c>
      <c r="C846" s="98">
        <v>832</v>
      </c>
      <c r="D846" s="101"/>
      <c r="E846" s="101"/>
      <c r="F846" s="100" t="str">
        <f t="shared" si="15"/>
        <v>-</v>
      </c>
    </row>
    <row r="847" spans="1:6" s="95" customFormat="1" ht="11.25">
      <c r="A847" s="96">
        <v>81751</v>
      </c>
      <c r="B847" s="97" t="s">
        <v>1646</v>
      </c>
      <c r="C847" s="98">
        <v>833</v>
      </c>
      <c r="D847" s="101"/>
      <c r="E847" s="101"/>
      <c r="F847" s="100" t="str">
        <f t="shared" si="15"/>
        <v>-</v>
      </c>
    </row>
    <row r="848" spans="1:6" s="95" customFormat="1" ht="11.25">
      <c r="A848" s="96">
        <v>81752</v>
      </c>
      <c r="B848" s="97" t="s">
        <v>1647</v>
      </c>
      <c r="C848" s="98">
        <v>834</v>
      </c>
      <c r="D848" s="101"/>
      <c r="E848" s="101"/>
      <c r="F848" s="100" t="str">
        <f t="shared" si="15"/>
        <v>-</v>
      </c>
    </row>
    <row r="849" spans="1:6" s="95" customFormat="1" ht="11.25">
      <c r="A849" s="96">
        <v>81753</v>
      </c>
      <c r="B849" s="97" t="s">
        <v>1648</v>
      </c>
      <c r="C849" s="98">
        <v>835</v>
      </c>
      <c r="D849" s="101"/>
      <c r="E849" s="101"/>
      <c r="F849" s="100" t="str">
        <f t="shared" si="15"/>
        <v>-</v>
      </c>
    </row>
    <row r="850" spans="1:6" s="95" customFormat="1" ht="11.25">
      <c r="A850" s="96">
        <v>81761</v>
      </c>
      <c r="B850" s="103" t="s">
        <v>1649</v>
      </c>
      <c r="C850" s="98">
        <v>836</v>
      </c>
      <c r="D850" s="101"/>
      <c r="E850" s="101"/>
      <c r="F850" s="100" t="str">
        <f t="shared" si="15"/>
        <v>-</v>
      </c>
    </row>
    <row r="851" spans="1:6" s="95" customFormat="1" ht="11.25">
      <c r="A851" s="96">
        <v>81762</v>
      </c>
      <c r="B851" s="103" t="s">
        <v>1650</v>
      </c>
      <c r="C851" s="98">
        <v>837</v>
      </c>
      <c r="D851" s="101"/>
      <c r="E851" s="101"/>
      <c r="F851" s="100" t="str">
        <f t="shared" si="15"/>
        <v>-</v>
      </c>
    </row>
    <row r="852" spans="1:6" s="95" customFormat="1" ht="22.5">
      <c r="A852" s="96">
        <v>81763</v>
      </c>
      <c r="B852" s="97" t="s">
        <v>1651</v>
      </c>
      <c r="C852" s="98">
        <v>838</v>
      </c>
      <c r="D852" s="101"/>
      <c r="E852" s="101"/>
      <c r="F852" s="100" t="str">
        <f t="shared" si="15"/>
        <v>-</v>
      </c>
    </row>
    <row r="853" spans="1:6" s="95" customFormat="1" ht="22.5">
      <c r="A853" s="96">
        <v>81771</v>
      </c>
      <c r="B853" s="97" t="s">
        <v>1652</v>
      </c>
      <c r="C853" s="98">
        <v>839</v>
      </c>
      <c r="D853" s="101"/>
      <c r="E853" s="101"/>
      <c r="F853" s="100" t="str">
        <f t="shared" si="15"/>
        <v>-</v>
      </c>
    </row>
    <row r="854" spans="1:6" s="95" customFormat="1" ht="22.5">
      <c r="A854" s="96">
        <v>81772</v>
      </c>
      <c r="B854" s="97" t="s">
        <v>1653</v>
      </c>
      <c r="C854" s="98">
        <v>840</v>
      </c>
      <c r="D854" s="101"/>
      <c r="E854" s="101"/>
      <c r="F854" s="100" t="str">
        <f t="shared" si="15"/>
        <v>-</v>
      </c>
    </row>
    <row r="855" spans="1:6" s="95" customFormat="1" ht="22.5">
      <c r="A855" s="96">
        <v>81773</v>
      </c>
      <c r="B855" s="97" t="s">
        <v>1654</v>
      </c>
      <c r="C855" s="98">
        <v>841</v>
      </c>
      <c r="D855" s="101"/>
      <c r="E855" s="101"/>
      <c r="F855" s="100" t="str">
        <f t="shared" si="15"/>
        <v>-</v>
      </c>
    </row>
    <row r="856" spans="1:6" s="95" customFormat="1" ht="11.25">
      <c r="A856" s="96">
        <v>82412</v>
      </c>
      <c r="B856" s="97" t="s">
        <v>1655</v>
      </c>
      <c r="C856" s="98">
        <v>842</v>
      </c>
      <c r="D856" s="101"/>
      <c r="E856" s="101"/>
      <c r="F856" s="100" t="str">
        <f t="shared" si="15"/>
        <v>-</v>
      </c>
    </row>
    <row r="857" spans="1:6" s="95" customFormat="1" ht="11.25">
      <c r="A857" s="96">
        <v>84132</v>
      </c>
      <c r="B857" s="97" t="s">
        <v>1656</v>
      </c>
      <c r="C857" s="98">
        <v>843</v>
      </c>
      <c r="D857" s="101"/>
      <c r="E857" s="101"/>
      <c r="F857" s="100" t="str">
        <f t="shared" si="15"/>
        <v>-</v>
      </c>
    </row>
    <row r="858" spans="1:6" s="95" customFormat="1" ht="11.25">
      <c r="A858" s="96">
        <v>84142</v>
      </c>
      <c r="B858" s="97" t="s">
        <v>1657</v>
      </c>
      <c r="C858" s="98">
        <v>844</v>
      </c>
      <c r="D858" s="101"/>
      <c r="E858" s="101"/>
      <c r="F858" s="100" t="str">
        <f t="shared" si="15"/>
        <v>-</v>
      </c>
    </row>
    <row r="859" spans="1:6" s="95" customFormat="1" ht="11.25">
      <c r="A859" s="96">
        <v>84152</v>
      </c>
      <c r="B859" s="97" t="s">
        <v>1658</v>
      </c>
      <c r="C859" s="98">
        <v>845</v>
      </c>
      <c r="D859" s="101"/>
      <c r="E859" s="101"/>
      <c r="F859" s="100" t="str">
        <f t="shared" si="15"/>
        <v>-</v>
      </c>
    </row>
    <row r="860" spans="1:6" s="95" customFormat="1" ht="11.25">
      <c r="A860" s="96">
        <v>84162</v>
      </c>
      <c r="B860" s="97" t="s">
        <v>1659</v>
      </c>
      <c r="C860" s="98">
        <v>846</v>
      </c>
      <c r="D860" s="101"/>
      <c r="E860" s="101"/>
      <c r="F860" s="100" t="str">
        <f t="shared" si="15"/>
        <v>-</v>
      </c>
    </row>
    <row r="861" spans="1:6" s="95" customFormat="1" ht="11.25">
      <c r="A861" s="96">
        <v>84221</v>
      </c>
      <c r="B861" s="97" t="s">
        <v>1660</v>
      </c>
      <c r="C861" s="98">
        <v>847</v>
      </c>
      <c r="D861" s="101"/>
      <c r="E861" s="101"/>
      <c r="F861" s="100" t="str">
        <f t="shared" si="15"/>
        <v>-</v>
      </c>
    </row>
    <row r="862" spans="1:6" s="95" customFormat="1" ht="11.25">
      <c r="A862" s="96">
        <v>84222</v>
      </c>
      <c r="B862" s="97" t="s">
        <v>1661</v>
      </c>
      <c r="C862" s="98">
        <v>848</v>
      </c>
      <c r="D862" s="101"/>
      <c r="E862" s="101"/>
      <c r="F862" s="100" t="str">
        <f t="shared" si="15"/>
        <v>-</v>
      </c>
    </row>
    <row r="863" spans="1:6" s="95" customFormat="1" ht="11.25">
      <c r="A863" s="96" t="s">
        <v>1662</v>
      </c>
      <c r="B863" s="97" t="s">
        <v>1663</v>
      </c>
      <c r="C863" s="98">
        <v>849</v>
      </c>
      <c r="D863" s="101"/>
      <c r="E863" s="101"/>
      <c r="F863" s="100" t="str">
        <f t="shared" si="15"/>
        <v>-</v>
      </c>
    </row>
    <row r="864" spans="1:6" s="95" customFormat="1" ht="11.25">
      <c r="A864" s="96">
        <v>84232</v>
      </c>
      <c r="B864" s="97" t="s">
        <v>1664</v>
      </c>
      <c r="C864" s="98">
        <v>850</v>
      </c>
      <c r="D864" s="101"/>
      <c r="E864" s="101"/>
      <c r="F864" s="100" t="str">
        <f t="shared" si="15"/>
        <v>-</v>
      </c>
    </row>
    <row r="865" spans="1:6" s="95" customFormat="1" ht="11.25">
      <c r="A865" s="96">
        <v>84242</v>
      </c>
      <c r="B865" s="97" t="s">
        <v>1665</v>
      </c>
      <c r="C865" s="98">
        <v>851</v>
      </c>
      <c r="D865" s="101"/>
      <c r="E865" s="101"/>
      <c r="F865" s="100" t="str">
        <f t="shared" si="15"/>
        <v>-</v>
      </c>
    </row>
    <row r="866" spans="1:6" s="95" customFormat="1" ht="11.25">
      <c r="A866" s="96" t="s">
        <v>1666</v>
      </c>
      <c r="B866" s="97" t="s">
        <v>1667</v>
      </c>
      <c r="C866" s="98">
        <v>852</v>
      </c>
      <c r="D866" s="101"/>
      <c r="E866" s="101"/>
      <c r="F866" s="100" t="str">
        <f t="shared" si="15"/>
        <v>-</v>
      </c>
    </row>
    <row r="867" spans="1:6" s="95" customFormat="1" ht="11.25">
      <c r="A867" s="96">
        <v>84312</v>
      </c>
      <c r="B867" s="97" t="s">
        <v>1668</v>
      </c>
      <c r="C867" s="98">
        <v>853</v>
      </c>
      <c r="D867" s="101"/>
      <c r="E867" s="101"/>
      <c r="F867" s="100" t="str">
        <f t="shared" si="15"/>
        <v>-</v>
      </c>
    </row>
    <row r="868" spans="1:6" s="95" customFormat="1" ht="11.25">
      <c r="A868" s="96">
        <v>84431</v>
      </c>
      <c r="B868" s="97" t="s">
        <v>1669</v>
      </c>
      <c r="C868" s="98">
        <v>854</v>
      </c>
      <c r="D868" s="101"/>
      <c r="E868" s="101"/>
      <c r="F868" s="100" t="str">
        <f t="shared" si="15"/>
        <v>-</v>
      </c>
    </row>
    <row r="869" spans="1:6" s="95" customFormat="1" ht="11.25">
      <c r="A869" s="96">
        <v>84432</v>
      </c>
      <c r="B869" s="97" t="s">
        <v>1670</v>
      </c>
      <c r="C869" s="98">
        <v>855</v>
      </c>
      <c r="D869" s="101"/>
      <c r="E869" s="101"/>
      <c r="F869" s="100" t="str">
        <f t="shared" si="15"/>
        <v>-</v>
      </c>
    </row>
    <row r="870" spans="1:6" s="95" customFormat="1" ht="11.25">
      <c r="A870" s="96" t="s">
        <v>1671</v>
      </c>
      <c r="B870" s="97" t="s">
        <v>1672</v>
      </c>
      <c r="C870" s="98">
        <v>856</v>
      </c>
      <c r="D870" s="101"/>
      <c r="E870" s="101"/>
      <c r="F870" s="100" t="str">
        <f t="shared" si="15"/>
        <v>-</v>
      </c>
    </row>
    <row r="871" spans="1:6" s="95" customFormat="1" ht="11.25">
      <c r="A871" s="96">
        <v>84442</v>
      </c>
      <c r="B871" s="97" t="s">
        <v>1673</v>
      </c>
      <c r="C871" s="98">
        <v>857</v>
      </c>
      <c r="D871" s="101"/>
      <c r="E871" s="101"/>
      <c r="F871" s="100" t="str">
        <f t="shared" si="15"/>
        <v>-</v>
      </c>
    </row>
    <row r="872" spans="1:6" s="95" customFormat="1" ht="11.25">
      <c r="A872" s="96">
        <v>84452</v>
      </c>
      <c r="B872" s="103" t="s">
        <v>1674</v>
      </c>
      <c r="C872" s="98">
        <v>858</v>
      </c>
      <c r="D872" s="101"/>
      <c r="E872" s="101"/>
      <c r="F872" s="100" t="str">
        <f t="shared" si="15"/>
        <v>-</v>
      </c>
    </row>
    <row r="873" spans="1:6" s="95" customFormat="1" ht="11.25">
      <c r="A873" s="96" t="s">
        <v>1675</v>
      </c>
      <c r="B873" s="103" t="s">
        <v>1676</v>
      </c>
      <c r="C873" s="98">
        <v>859</v>
      </c>
      <c r="D873" s="101"/>
      <c r="E873" s="101"/>
      <c r="F873" s="100" t="str">
        <f t="shared" si="15"/>
        <v>-</v>
      </c>
    </row>
    <row r="874" spans="1:6" s="95" customFormat="1" ht="11.25">
      <c r="A874" s="96">
        <v>84461</v>
      </c>
      <c r="B874" s="97" t="s">
        <v>1677</v>
      </c>
      <c r="C874" s="98">
        <v>860</v>
      </c>
      <c r="D874" s="101"/>
      <c r="E874" s="101"/>
      <c r="F874" s="100" t="str">
        <f t="shared" si="15"/>
        <v>-</v>
      </c>
    </row>
    <row r="875" spans="1:6" s="95" customFormat="1" ht="11.25">
      <c r="A875" s="96">
        <v>84462</v>
      </c>
      <c r="B875" s="97" t="s">
        <v>1678</v>
      </c>
      <c r="C875" s="98">
        <v>861</v>
      </c>
      <c r="D875" s="101"/>
      <c r="E875" s="101"/>
      <c r="F875" s="100" t="str">
        <f t="shared" si="15"/>
        <v>-</v>
      </c>
    </row>
    <row r="876" spans="1:6" s="95" customFormat="1" ht="11.25">
      <c r="A876" s="96" t="s">
        <v>1679</v>
      </c>
      <c r="B876" s="97" t="s">
        <v>1680</v>
      </c>
      <c r="C876" s="98">
        <v>862</v>
      </c>
      <c r="D876" s="101"/>
      <c r="E876" s="101"/>
      <c r="F876" s="100" t="str">
        <f t="shared" si="15"/>
        <v>-</v>
      </c>
    </row>
    <row r="877" spans="1:6" s="95" customFormat="1" ht="11.25">
      <c r="A877" s="96">
        <v>84472</v>
      </c>
      <c r="B877" s="97" t="s">
        <v>1681</v>
      </c>
      <c r="C877" s="98">
        <v>863</v>
      </c>
      <c r="D877" s="101"/>
      <c r="E877" s="101"/>
      <c r="F877" s="100" t="str">
        <f t="shared" si="15"/>
        <v>-</v>
      </c>
    </row>
    <row r="878" spans="1:6" s="95" customFormat="1" ht="11.25">
      <c r="A878" s="96">
        <v>84482</v>
      </c>
      <c r="B878" s="97" t="s">
        <v>1682</v>
      </c>
      <c r="C878" s="98">
        <v>864</v>
      </c>
      <c r="D878" s="101"/>
      <c r="E878" s="101"/>
      <c r="F878" s="100" t="str">
        <f t="shared" si="15"/>
        <v>-</v>
      </c>
    </row>
    <row r="879" spans="1:6" s="95" customFormat="1" ht="11.25">
      <c r="A879" s="96" t="s">
        <v>1683</v>
      </c>
      <c r="B879" s="97" t="s">
        <v>1684</v>
      </c>
      <c r="C879" s="98">
        <v>865</v>
      </c>
      <c r="D879" s="101"/>
      <c r="E879" s="101"/>
      <c r="F879" s="100" t="str">
        <f t="shared" si="15"/>
        <v>-</v>
      </c>
    </row>
    <row r="880" spans="1:6" s="95" customFormat="1" ht="11.25">
      <c r="A880" s="96">
        <v>84532</v>
      </c>
      <c r="B880" s="97" t="s">
        <v>1685</v>
      </c>
      <c r="C880" s="98">
        <v>866</v>
      </c>
      <c r="D880" s="101"/>
      <c r="E880" s="101"/>
      <c r="F880" s="100" t="str">
        <f t="shared" si="15"/>
        <v>-</v>
      </c>
    </row>
    <row r="881" spans="1:6" s="95" customFormat="1" ht="11.25">
      <c r="A881" s="96">
        <v>84542</v>
      </c>
      <c r="B881" s="97" t="s">
        <v>1686</v>
      </c>
      <c r="C881" s="98">
        <v>867</v>
      </c>
      <c r="D881" s="101"/>
      <c r="E881" s="101"/>
      <c r="F881" s="100" t="str">
        <f t="shared" si="15"/>
        <v>-</v>
      </c>
    </row>
    <row r="882" spans="1:6" s="95" customFormat="1" ht="11.25">
      <c r="A882" s="96">
        <v>84552</v>
      </c>
      <c r="B882" s="97" t="s">
        <v>1687</v>
      </c>
      <c r="C882" s="98">
        <v>868</v>
      </c>
      <c r="D882" s="101"/>
      <c r="E882" s="101"/>
      <c r="F882" s="100" t="str">
        <f t="shared" si="15"/>
        <v>-</v>
      </c>
    </row>
    <row r="883" spans="1:6" s="95" customFormat="1" ht="11.25">
      <c r="A883" s="96">
        <v>84711</v>
      </c>
      <c r="B883" s="97" t="s">
        <v>1688</v>
      </c>
      <c r="C883" s="98">
        <v>869</v>
      </c>
      <c r="D883" s="101"/>
      <c r="E883" s="101"/>
      <c r="F883" s="100" t="str">
        <f t="shared" si="15"/>
        <v>-</v>
      </c>
    </row>
    <row r="884" spans="1:6" s="95" customFormat="1" ht="11.25">
      <c r="A884" s="96">
        <v>84712</v>
      </c>
      <c r="B884" s="97" t="s">
        <v>1689</v>
      </c>
      <c r="C884" s="98">
        <v>870</v>
      </c>
      <c r="D884" s="101"/>
      <c r="E884" s="101"/>
      <c r="F884" s="100" t="str">
        <f t="shared" si="15"/>
        <v>-</v>
      </c>
    </row>
    <row r="885" spans="1:6" s="95" customFormat="1" ht="11.25">
      <c r="A885" s="96">
        <v>84721</v>
      </c>
      <c r="B885" s="97" t="s">
        <v>1690</v>
      </c>
      <c r="C885" s="98">
        <v>871</v>
      </c>
      <c r="D885" s="101"/>
      <c r="E885" s="101"/>
      <c r="F885" s="100" t="str">
        <f t="shared" si="15"/>
        <v>-</v>
      </c>
    </row>
    <row r="886" spans="1:6" s="95" customFormat="1" ht="11.25">
      <c r="A886" s="96">
        <v>84722</v>
      </c>
      <c r="B886" s="97" t="s">
        <v>1691</v>
      </c>
      <c r="C886" s="98">
        <v>872</v>
      </c>
      <c r="D886" s="101"/>
      <c r="E886" s="101"/>
      <c r="F886" s="100" t="str">
        <f t="shared" si="15"/>
        <v>-</v>
      </c>
    </row>
    <row r="887" spans="1:6" s="95" customFormat="1" ht="11.25">
      <c r="A887" s="96">
        <v>84731</v>
      </c>
      <c r="B887" s="97" t="s">
        <v>1692</v>
      </c>
      <c r="C887" s="98">
        <v>873</v>
      </c>
      <c r="D887" s="101"/>
      <c r="E887" s="101"/>
      <c r="F887" s="100" t="str">
        <f t="shared" si="15"/>
        <v>-</v>
      </c>
    </row>
    <row r="888" spans="1:6" s="95" customFormat="1" ht="11.25">
      <c r="A888" s="96">
        <v>84732</v>
      </c>
      <c r="B888" s="97" t="s">
        <v>1693</v>
      </c>
      <c r="C888" s="98">
        <v>874</v>
      </c>
      <c r="D888" s="101"/>
      <c r="E888" s="101"/>
      <c r="F888" s="100" t="str">
        <f t="shared" si="15"/>
        <v>-</v>
      </c>
    </row>
    <row r="889" spans="1:6" s="95" customFormat="1" ht="11.25">
      <c r="A889" s="96">
        <v>84741</v>
      </c>
      <c r="B889" s="97" t="s">
        <v>1694</v>
      </c>
      <c r="C889" s="98">
        <v>875</v>
      </c>
      <c r="D889" s="101"/>
      <c r="E889" s="101"/>
      <c r="F889" s="100" t="str">
        <f t="shared" si="15"/>
        <v>-</v>
      </c>
    </row>
    <row r="890" spans="1:6" s="95" customFormat="1" ht="11.25">
      <c r="A890" s="96">
        <v>84742</v>
      </c>
      <c r="B890" s="97" t="s">
        <v>1695</v>
      </c>
      <c r="C890" s="98">
        <v>876</v>
      </c>
      <c r="D890" s="101"/>
      <c r="E890" s="101"/>
      <c r="F890" s="100" t="str">
        <f t="shared" si="15"/>
        <v>-</v>
      </c>
    </row>
    <row r="891" spans="1:6" s="95" customFormat="1" ht="11.25">
      <c r="A891" s="96">
        <v>84751</v>
      </c>
      <c r="B891" s="97" t="s">
        <v>1696</v>
      </c>
      <c r="C891" s="98">
        <v>877</v>
      </c>
      <c r="D891" s="101"/>
      <c r="E891" s="101"/>
      <c r="F891" s="100" t="str">
        <f t="shared" si="15"/>
        <v>-</v>
      </c>
    </row>
    <row r="892" spans="1:6" s="95" customFormat="1" ht="11.25">
      <c r="A892" s="96">
        <v>84752</v>
      </c>
      <c r="B892" s="97" t="s">
        <v>1697</v>
      </c>
      <c r="C892" s="98">
        <v>878</v>
      </c>
      <c r="D892" s="101"/>
      <c r="E892" s="101"/>
      <c r="F892" s="100" t="str">
        <f t="shared" si="15"/>
        <v>-</v>
      </c>
    </row>
    <row r="893" spans="1:6" s="95" customFormat="1" ht="11.25">
      <c r="A893" s="96">
        <v>84761</v>
      </c>
      <c r="B893" s="102" t="s">
        <v>1698</v>
      </c>
      <c r="C893" s="98">
        <v>879</v>
      </c>
      <c r="D893" s="101"/>
      <c r="E893" s="101"/>
      <c r="F893" s="100" t="str">
        <f t="shared" si="15"/>
        <v>-</v>
      </c>
    </row>
    <row r="894" spans="1:6" s="95" customFormat="1" ht="11.25">
      <c r="A894" s="96">
        <v>84762</v>
      </c>
      <c r="B894" s="102" t="s">
        <v>1699</v>
      </c>
      <c r="C894" s="98">
        <v>880</v>
      </c>
      <c r="D894" s="101"/>
      <c r="E894" s="101"/>
      <c r="F894" s="100" t="str">
        <f t="shared" si="15"/>
        <v>-</v>
      </c>
    </row>
    <row r="895" spans="1:6" s="95" customFormat="1" ht="22.5">
      <c r="A895" s="96" t="s">
        <v>1700</v>
      </c>
      <c r="B895" s="97" t="s">
        <v>1701</v>
      </c>
      <c r="C895" s="98">
        <v>881</v>
      </c>
      <c r="D895" s="101"/>
      <c r="E895" s="101"/>
      <c r="F895" s="100" t="str">
        <f t="shared" si="15"/>
        <v>-</v>
      </c>
    </row>
    <row r="896" spans="1:6" s="95" customFormat="1" ht="22.5">
      <c r="A896" s="96" t="s">
        <v>1702</v>
      </c>
      <c r="B896" s="97" t="s">
        <v>1703</v>
      </c>
      <c r="C896" s="98">
        <v>882</v>
      </c>
      <c r="D896" s="101"/>
      <c r="E896" s="101"/>
      <c r="F896" s="100" t="str">
        <f t="shared" si="15"/>
        <v>-</v>
      </c>
    </row>
    <row r="897" spans="1:6" s="95" customFormat="1" ht="11.25">
      <c r="A897" s="96">
        <v>85412</v>
      </c>
      <c r="B897" s="97" t="s">
        <v>1704</v>
      </c>
      <c r="C897" s="98">
        <v>883</v>
      </c>
      <c r="D897" s="101"/>
      <c r="E897" s="101"/>
      <c r="F897" s="100" t="str">
        <f t="shared" si="15"/>
        <v>-</v>
      </c>
    </row>
    <row r="898" spans="1:6" s="95" customFormat="1" ht="11.25">
      <c r="A898" s="96">
        <v>51212</v>
      </c>
      <c r="B898" s="103" t="s">
        <v>1705</v>
      </c>
      <c r="C898" s="98">
        <v>884</v>
      </c>
      <c r="D898" s="101"/>
      <c r="E898" s="101"/>
      <c r="F898" s="100" t="str">
        <f t="shared" si="15"/>
        <v>-</v>
      </c>
    </row>
    <row r="899" spans="1:6" s="95" customFormat="1" ht="22.5">
      <c r="A899" s="96" t="s">
        <v>1706</v>
      </c>
      <c r="B899" s="103" t="s">
        <v>1707</v>
      </c>
      <c r="C899" s="98">
        <v>885</v>
      </c>
      <c r="D899" s="101"/>
      <c r="E899" s="101"/>
      <c r="F899" s="100" t="str">
        <f t="shared" si="15"/>
        <v>-</v>
      </c>
    </row>
    <row r="900" spans="1:6" s="95" customFormat="1" ht="11.25">
      <c r="A900" s="96">
        <v>51322</v>
      </c>
      <c r="B900" s="97" t="s">
        <v>1708</v>
      </c>
      <c r="C900" s="98">
        <v>886</v>
      </c>
      <c r="D900" s="101"/>
      <c r="E900" s="101"/>
      <c r="F900" s="100" t="str">
        <f t="shared" si="15"/>
        <v>-</v>
      </c>
    </row>
    <row r="901" spans="1:6" s="95" customFormat="1" ht="11.25">
      <c r="A901" s="96" t="s">
        <v>1709</v>
      </c>
      <c r="B901" s="97" t="s">
        <v>1710</v>
      </c>
      <c r="C901" s="98">
        <v>887</v>
      </c>
      <c r="D901" s="101"/>
      <c r="E901" s="101"/>
      <c r="F901" s="100" t="str">
        <f t="shared" si="15"/>
        <v>-</v>
      </c>
    </row>
    <row r="902" spans="1:6" s="95" customFormat="1" ht="11.25">
      <c r="A902" s="96">
        <v>51332</v>
      </c>
      <c r="B902" s="97" t="s">
        <v>1711</v>
      </c>
      <c r="C902" s="98">
        <v>888</v>
      </c>
      <c r="D902" s="101"/>
      <c r="E902" s="101"/>
      <c r="F902" s="100" t="str">
        <f aca="true" t="shared" si="16" ref="F902:F965">IF(D902&lt;&gt;0,IF(E902/D902&gt;=100,"&gt;&gt;100",E902/D902*100),"-")</f>
        <v>-</v>
      </c>
    </row>
    <row r="903" spans="1:6" s="95" customFormat="1" ht="11.25">
      <c r="A903" s="96" t="s">
        <v>1712</v>
      </c>
      <c r="B903" s="97" t="s">
        <v>1713</v>
      </c>
      <c r="C903" s="98">
        <v>889</v>
      </c>
      <c r="D903" s="101"/>
      <c r="E903" s="101"/>
      <c r="F903" s="100" t="str">
        <f t="shared" si="16"/>
        <v>-</v>
      </c>
    </row>
    <row r="904" spans="1:6" s="95" customFormat="1" ht="11.25">
      <c r="A904" s="96">
        <v>51342</v>
      </c>
      <c r="B904" s="97" t="s">
        <v>1714</v>
      </c>
      <c r="C904" s="98">
        <v>890</v>
      </c>
      <c r="D904" s="101"/>
      <c r="E904" s="101"/>
      <c r="F904" s="100" t="str">
        <f t="shared" si="16"/>
        <v>-</v>
      </c>
    </row>
    <row r="905" spans="1:6" s="95" customFormat="1" ht="11.25">
      <c r="A905" s="96" t="s">
        <v>1715</v>
      </c>
      <c r="B905" s="97" t="s">
        <v>1716</v>
      </c>
      <c r="C905" s="98">
        <v>891</v>
      </c>
      <c r="D905" s="101"/>
      <c r="E905" s="101"/>
      <c r="F905" s="100" t="str">
        <f t="shared" si="16"/>
        <v>-</v>
      </c>
    </row>
    <row r="906" spans="1:6" s="95" customFormat="1" ht="11.25">
      <c r="A906" s="96">
        <v>51411</v>
      </c>
      <c r="B906" s="97" t="s">
        <v>1717</v>
      </c>
      <c r="C906" s="98">
        <v>892</v>
      </c>
      <c r="D906" s="101"/>
      <c r="E906" s="101"/>
      <c r="F906" s="100" t="str">
        <f t="shared" si="16"/>
        <v>-</v>
      </c>
    </row>
    <row r="907" spans="1:6" s="95" customFormat="1" ht="11.25">
      <c r="A907" s="96">
        <v>51412</v>
      </c>
      <c r="B907" s="97" t="s">
        <v>1718</v>
      </c>
      <c r="C907" s="98">
        <v>893</v>
      </c>
      <c r="D907" s="101"/>
      <c r="E907" s="101"/>
      <c r="F907" s="100" t="str">
        <f t="shared" si="16"/>
        <v>-</v>
      </c>
    </row>
    <row r="908" spans="1:6" s="95" customFormat="1" ht="11.25">
      <c r="A908" s="96" t="s">
        <v>1719</v>
      </c>
      <c r="B908" s="97" t="s">
        <v>1720</v>
      </c>
      <c r="C908" s="98">
        <v>894</v>
      </c>
      <c r="D908" s="101"/>
      <c r="E908" s="101"/>
      <c r="F908" s="100" t="str">
        <f t="shared" si="16"/>
        <v>-</v>
      </c>
    </row>
    <row r="909" spans="1:6" s="95" customFormat="1" ht="11.25">
      <c r="A909" s="96">
        <v>51532</v>
      </c>
      <c r="B909" s="97" t="s">
        <v>1721</v>
      </c>
      <c r="C909" s="98">
        <v>895</v>
      </c>
      <c r="D909" s="101"/>
      <c r="E909" s="101"/>
      <c r="F909" s="100" t="str">
        <f t="shared" si="16"/>
        <v>-</v>
      </c>
    </row>
    <row r="910" spans="1:6" s="95" customFormat="1" ht="22.5">
      <c r="A910" s="96" t="s">
        <v>1722</v>
      </c>
      <c r="B910" s="97" t="s">
        <v>1723</v>
      </c>
      <c r="C910" s="98">
        <v>896</v>
      </c>
      <c r="D910" s="101"/>
      <c r="E910" s="101"/>
      <c r="F910" s="100" t="str">
        <f t="shared" si="16"/>
        <v>-</v>
      </c>
    </row>
    <row r="911" spans="1:6" s="95" customFormat="1" ht="11.25">
      <c r="A911" s="96">
        <v>51542</v>
      </c>
      <c r="B911" s="97" t="s">
        <v>1724</v>
      </c>
      <c r="C911" s="98">
        <v>897</v>
      </c>
      <c r="D911" s="101"/>
      <c r="E911" s="101"/>
      <c r="F911" s="100" t="str">
        <f t="shared" si="16"/>
        <v>-</v>
      </c>
    </row>
    <row r="912" spans="1:6" s="95" customFormat="1" ht="22.5">
      <c r="A912" s="96" t="s">
        <v>1725</v>
      </c>
      <c r="B912" s="97" t="s">
        <v>1726</v>
      </c>
      <c r="C912" s="98">
        <v>898</v>
      </c>
      <c r="D912" s="101"/>
      <c r="E912" s="101"/>
      <c r="F912" s="100" t="str">
        <f t="shared" si="16"/>
        <v>-</v>
      </c>
    </row>
    <row r="913" spans="1:6" s="95" customFormat="1" ht="11.25">
      <c r="A913" s="96">
        <v>51552</v>
      </c>
      <c r="B913" s="103" t="s">
        <v>1727</v>
      </c>
      <c r="C913" s="98">
        <v>899</v>
      </c>
      <c r="D913" s="101"/>
      <c r="E913" s="101"/>
      <c r="F913" s="100" t="str">
        <f t="shared" si="16"/>
        <v>-</v>
      </c>
    </row>
    <row r="914" spans="1:6" s="95" customFormat="1" ht="22.5">
      <c r="A914" s="96" t="s">
        <v>1728</v>
      </c>
      <c r="B914" s="103" t="s">
        <v>1729</v>
      </c>
      <c r="C914" s="98">
        <v>900</v>
      </c>
      <c r="D914" s="101"/>
      <c r="E914" s="101"/>
      <c r="F914" s="100" t="str">
        <f t="shared" si="16"/>
        <v>-</v>
      </c>
    </row>
    <row r="915" spans="1:6" s="95" customFormat="1" ht="11.25">
      <c r="A915" s="96">
        <v>51631</v>
      </c>
      <c r="B915" s="97" t="s">
        <v>1730</v>
      </c>
      <c r="C915" s="98">
        <v>901</v>
      </c>
      <c r="D915" s="101"/>
      <c r="E915" s="101"/>
      <c r="F915" s="100" t="str">
        <f t="shared" si="16"/>
        <v>-</v>
      </c>
    </row>
    <row r="916" spans="1:6" s="95" customFormat="1" ht="11.25">
      <c r="A916" s="96">
        <v>51632</v>
      </c>
      <c r="B916" s="97" t="s">
        <v>1731</v>
      </c>
      <c r="C916" s="98">
        <v>902</v>
      </c>
      <c r="D916" s="101"/>
      <c r="E916" s="101"/>
      <c r="F916" s="100" t="str">
        <f t="shared" si="16"/>
        <v>-</v>
      </c>
    </row>
    <row r="917" spans="1:6" s="95" customFormat="1" ht="11.25">
      <c r="A917" s="96" t="s">
        <v>1732</v>
      </c>
      <c r="B917" s="97" t="s">
        <v>1733</v>
      </c>
      <c r="C917" s="98">
        <v>903</v>
      </c>
      <c r="D917" s="101"/>
      <c r="E917" s="101"/>
      <c r="F917" s="100" t="str">
        <f t="shared" si="16"/>
        <v>-</v>
      </c>
    </row>
    <row r="918" spans="1:6" s="95" customFormat="1" ht="11.25">
      <c r="A918" s="96">
        <v>51641</v>
      </c>
      <c r="B918" s="97" t="s">
        <v>1734</v>
      </c>
      <c r="C918" s="98">
        <v>904</v>
      </c>
      <c r="D918" s="101"/>
      <c r="E918" s="101"/>
      <c r="F918" s="100" t="str">
        <f t="shared" si="16"/>
        <v>-</v>
      </c>
    </row>
    <row r="919" spans="1:6" s="95" customFormat="1" ht="11.25">
      <c r="A919" s="96">
        <v>51642</v>
      </c>
      <c r="B919" s="97" t="s">
        <v>1735</v>
      </c>
      <c r="C919" s="98">
        <v>905</v>
      </c>
      <c r="D919" s="101"/>
      <c r="E919" s="101"/>
      <c r="F919" s="100" t="str">
        <f t="shared" si="16"/>
        <v>-</v>
      </c>
    </row>
    <row r="920" spans="1:6" s="95" customFormat="1" ht="11.25">
      <c r="A920" s="96" t="s">
        <v>1736</v>
      </c>
      <c r="B920" s="97" t="s">
        <v>1737</v>
      </c>
      <c r="C920" s="98">
        <v>906</v>
      </c>
      <c r="D920" s="101"/>
      <c r="E920" s="101"/>
      <c r="F920" s="100" t="str">
        <f t="shared" si="16"/>
        <v>-</v>
      </c>
    </row>
    <row r="921" spans="1:6" s="95" customFormat="1" ht="11.25">
      <c r="A921" s="96">
        <v>51711</v>
      </c>
      <c r="B921" s="97" t="s">
        <v>1738</v>
      </c>
      <c r="C921" s="98">
        <v>907</v>
      </c>
      <c r="D921" s="101"/>
      <c r="E921" s="101"/>
      <c r="F921" s="100" t="str">
        <f t="shared" si="16"/>
        <v>-</v>
      </c>
    </row>
    <row r="922" spans="1:6" s="95" customFormat="1" ht="11.25">
      <c r="A922" s="96">
        <v>51712</v>
      </c>
      <c r="B922" s="97" t="s">
        <v>1739</v>
      </c>
      <c r="C922" s="98">
        <v>908</v>
      </c>
      <c r="D922" s="101"/>
      <c r="E922" s="101"/>
      <c r="F922" s="100" t="str">
        <f t="shared" si="16"/>
        <v>-</v>
      </c>
    </row>
    <row r="923" spans="1:6" s="95" customFormat="1" ht="11.25">
      <c r="A923" s="96">
        <v>51721</v>
      </c>
      <c r="B923" s="97" t="s">
        <v>1740</v>
      </c>
      <c r="C923" s="98">
        <v>909</v>
      </c>
      <c r="D923" s="101"/>
      <c r="E923" s="101"/>
      <c r="F923" s="100" t="str">
        <f t="shared" si="16"/>
        <v>-</v>
      </c>
    </row>
    <row r="924" spans="1:6" s="95" customFormat="1" ht="11.25">
      <c r="A924" s="96">
        <v>51722</v>
      </c>
      <c r="B924" s="97" t="s">
        <v>1741</v>
      </c>
      <c r="C924" s="98">
        <v>910</v>
      </c>
      <c r="D924" s="101"/>
      <c r="E924" s="101"/>
      <c r="F924" s="100" t="str">
        <f t="shared" si="16"/>
        <v>-</v>
      </c>
    </row>
    <row r="925" spans="1:6" s="95" customFormat="1" ht="11.25">
      <c r="A925" s="96" t="s">
        <v>1742</v>
      </c>
      <c r="B925" s="97" t="s">
        <v>1743</v>
      </c>
      <c r="C925" s="98">
        <v>911</v>
      </c>
      <c r="D925" s="101"/>
      <c r="E925" s="101"/>
      <c r="F925" s="100" t="str">
        <f t="shared" si="16"/>
        <v>-</v>
      </c>
    </row>
    <row r="926" spans="1:6" s="95" customFormat="1" ht="11.25">
      <c r="A926" s="96">
        <v>51731</v>
      </c>
      <c r="B926" s="97" t="s">
        <v>1744</v>
      </c>
      <c r="C926" s="98">
        <v>912</v>
      </c>
      <c r="D926" s="101"/>
      <c r="E926" s="101"/>
      <c r="F926" s="100" t="str">
        <f t="shared" si="16"/>
        <v>-</v>
      </c>
    </row>
    <row r="927" spans="1:6" s="95" customFormat="1" ht="11.25">
      <c r="A927" s="96">
        <v>51732</v>
      </c>
      <c r="B927" s="97" t="s">
        <v>1745</v>
      </c>
      <c r="C927" s="98">
        <v>913</v>
      </c>
      <c r="D927" s="101"/>
      <c r="E927" s="101"/>
      <c r="F927" s="100" t="str">
        <f t="shared" si="16"/>
        <v>-</v>
      </c>
    </row>
    <row r="928" spans="1:6" s="95" customFormat="1" ht="11.25">
      <c r="A928" s="96" t="s">
        <v>1746</v>
      </c>
      <c r="B928" s="97" t="s">
        <v>1747</v>
      </c>
      <c r="C928" s="98">
        <v>914</v>
      </c>
      <c r="D928" s="101"/>
      <c r="E928" s="101"/>
      <c r="F928" s="100" t="str">
        <f t="shared" si="16"/>
        <v>-</v>
      </c>
    </row>
    <row r="929" spans="1:6" s="95" customFormat="1" ht="11.25">
      <c r="A929" s="96">
        <v>51741</v>
      </c>
      <c r="B929" s="97" t="s">
        <v>1748</v>
      </c>
      <c r="C929" s="98">
        <v>915</v>
      </c>
      <c r="D929" s="101"/>
      <c r="E929" s="101"/>
      <c r="F929" s="100" t="str">
        <f t="shared" si="16"/>
        <v>-</v>
      </c>
    </row>
    <row r="930" spans="1:6" s="95" customFormat="1" ht="11.25">
      <c r="A930" s="96">
        <v>51742</v>
      </c>
      <c r="B930" s="97" t="s">
        <v>1749</v>
      </c>
      <c r="C930" s="98">
        <v>916</v>
      </c>
      <c r="D930" s="101"/>
      <c r="E930" s="101"/>
      <c r="F930" s="100" t="str">
        <f t="shared" si="16"/>
        <v>-</v>
      </c>
    </row>
    <row r="931" spans="1:6" s="95" customFormat="1" ht="11.25">
      <c r="A931" s="96" t="s">
        <v>1750</v>
      </c>
      <c r="B931" s="97" t="s">
        <v>1751</v>
      </c>
      <c r="C931" s="98">
        <v>917</v>
      </c>
      <c r="D931" s="101"/>
      <c r="E931" s="101"/>
      <c r="F931" s="100" t="str">
        <f t="shared" si="16"/>
        <v>-</v>
      </c>
    </row>
    <row r="932" spans="1:6" s="95" customFormat="1" ht="11.25">
      <c r="A932" s="96">
        <v>51751</v>
      </c>
      <c r="B932" s="97" t="s">
        <v>1752</v>
      </c>
      <c r="C932" s="98">
        <v>918</v>
      </c>
      <c r="D932" s="101"/>
      <c r="E932" s="101"/>
      <c r="F932" s="100" t="str">
        <f t="shared" si="16"/>
        <v>-</v>
      </c>
    </row>
    <row r="933" spans="1:6" s="95" customFormat="1" ht="11.25">
      <c r="A933" s="96">
        <v>51752</v>
      </c>
      <c r="B933" s="97" t="s">
        <v>1753</v>
      </c>
      <c r="C933" s="98">
        <v>919</v>
      </c>
      <c r="D933" s="101"/>
      <c r="E933" s="101"/>
      <c r="F933" s="100" t="str">
        <f t="shared" si="16"/>
        <v>-</v>
      </c>
    </row>
    <row r="934" spans="1:6" s="95" customFormat="1" ht="11.25">
      <c r="A934" s="96" t="s">
        <v>1754</v>
      </c>
      <c r="B934" s="97" t="s">
        <v>1755</v>
      </c>
      <c r="C934" s="98">
        <v>920</v>
      </c>
      <c r="D934" s="101"/>
      <c r="E934" s="101"/>
      <c r="F934" s="100" t="str">
        <f t="shared" si="16"/>
        <v>-</v>
      </c>
    </row>
    <row r="935" spans="1:6" s="95" customFormat="1" ht="11.25">
      <c r="A935" s="96">
        <v>51761</v>
      </c>
      <c r="B935" s="97" t="s">
        <v>1756</v>
      </c>
      <c r="C935" s="98">
        <v>921</v>
      </c>
      <c r="D935" s="101"/>
      <c r="E935" s="101"/>
      <c r="F935" s="100" t="str">
        <f t="shared" si="16"/>
        <v>-</v>
      </c>
    </row>
    <row r="936" spans="1:6" s="95" customFormat="1" ht="11.25">
      <c r="A936" s="96">
        <v>51762</v>
      </c>
      <c r="B936" s="97" t="s">
        <v>1757</v>
      </c>
      <c r="C936" s="98">
        <v>922</v>
      </c>
      <c r="D936" s="101"/>
      <c r="E936" s="101"/>
      <c r="F936" s="100" t="str">
        <f t="shared" si="16"/>
        <v>-</v>
      </c>
    </row>
    <row r="937" spans="1:6" s="95" customFormat="1" ht="22.5">
      <c r="A937" s="96" t="s">
        <v>1758</v>
      </c>
      <c r="B937" s="97" t="s">
        <v>1759</v>
      </c>
      <c r="C937" s="98">
        <v>923</v>
      </c>
      <c r="D937" s="101"/>
      <c r="E937" s="101"/>
      <c r="F937" s="100" t="str">
        <f t="shared" si="16"/>
        <v>-</v>
      </c>
    </row>
    <row r="938" spans="1:6" s="95" customFormat="1" ht="22.5">
      <c r="A938" s="96">
        <v>51771</v>
      </c>
      <c r="B938" s="97" t="s">
        <v>1760</v>
      </c>
      <c r="C938" s="98">
        <v>924</v>
      </c>
      <c r="D938" s="101"/>
      <c r="E938" s="101"/>
      <c r="F938" s="100" t="str">
        <f t="shared" si="16"/>
        <v>-</v>
      </c>
    </row>
    <row r="939" spans="1:6" s="95" customFormat="1" ht="22.5">
      <c r="A939" s="96">
        <v>51772</v>
      </c>
      <c r="B939" s="97" t="s">
        <v>1761</v>
      </c>
      <c r="C939" s="98">
        <v>925</v>
      </c>
      <c r="D939" s="101"/>
      <c r="E939" s="101"/>
      <c r="F939" s="100" t="str">
        <f t="shared" si="16"/>
        <v>-</v>
      </c>
    </row>
    <row r="940" spans="1:6" s="95" customFormat="1" ht="22.5">
      <c r="A940" s="96" t="s">
        <v>1762</v>
      </c>
      <c r="B940" s="97" t="s">
        <v>1763</v>
      </c>
      <c r="C940" s="98">
        <v>926</v>
      </c>
      <c r="D940" s="101"/>
      <c r="E940" s="101"/>
      <c r="F940" s="100" t="str">
        <f t="shared" si="16"/>
        <v>-</v>
      </c>
    </row>
    <row r="941" spans="1:6" s="95" customFormat="1" ht="11.25">
      <c r="A941" s="96">
        <v>54132</v>
      </c>
      <c r="B941" s="97" t="s">
        <v>1764</v>
      </c>
      <c r="C941" s="98">
        <v>927</v>
      </c>
      <c r="D941" s="101"/>
      <c r="E941" s="101"/>
      <c r="F941" s="100" t="str">
        <f t="shared" si="16"/>
        <v>-</v>
      </c>
    </row>
    <row r="942" spans="1:6" s="95" customFormat="1" ht="11.25">
      <c r="A942" s="96">
        <v>54142</v>
      </c>
      <c r="B942" s="97" t="s">
        <v>1765</v>
      </c>
      <c r="C942" s="98">
        <v>928</v>
      </c>
      <c r="D942" s="101"/>
      <c r="E942" s="101"/>
      <c r="F942" s="100" t="str">
        <f t="shared" si="16"/>
        <v>-</v>
      </c>
    </row>
    <row r="943" spans="1:6" s="95" customFormat="1" ht="11.25">
      <c r="A943" s="96">
        <v>54152</v>
      </c>
      <c r="B943" s="97" t="s">
        <v>1766</v>
      </c>
      <c r="C943" s="98">
        <v>929</v>
      </c>
      <c r="D943" s="101"/>
      <c r="E943" s="101"/>
      <c r="F943" s="100" t="str">
        <f t="shared" si="16"/>
        <v>-</v>
      </c>
    </row>
    <row r="944" spans="1:6" s="95" customFormat="1" ht="11.25">
      <c r="A944" s="96">
        <v>54162</v>
      </c>
      <c r="B944" s="97" t="s">
        <v>1767</v>
      </c>
      <c r="C944" s="98">
        <v>930</v>
      </c>
      <c r="D944" s="101"/>
      <c r="E944" s="101"/>
      <c r="F944" s="100" t="str">
        <f t="shared" si="16"/>
        <v>-</v>
      </c>
    </row>
    <row r="945" spans="1:6" s="95" customFormat="1" ht="11.25">
      <c r="A945" s="96">
        <v>54221</v>
      </c>
      <c r="B945" s="102" t="s">
        <v>1768</v>
      </c>
      <c r="C945" s="98">
        <v>931</v>
      </c>
      <c r="D945" s="101"/>
      <c r="E945" s="101"/>
      <c r="F945" s="100" t="str">
        <f t="shared" si="16"/>
        <v>-</v>
      </c>
    </row>
    <row r="946" spans="1:6" s="95" customFormat="1" ht="11.25">
      <c r="A946" s="96">
        <v>54222</v>
      </c>
      <c r="B946" s="102" t="s">
        <v>1769</v>
      </c>
      <c r="C946" s="98">
        <v>932</v>
      </c>
      <c r="D946" s="101"/>
      <c r="E946" s="101"/>
      <c r="F946" s="100" t="str">
        <f t="shared" si="16"/>
        <v>-</v>
      </c>
    </row>
    <row r="947" spans="1:6" s="95" customFormat="1" ht="11.25">
      <c r="A947" s="96" t="s">
        <v>1770</v>
      </c>
      <c r="B947" s="97" t="s">
        <v>1771</v>
      </c>
      <c r="C947" s="98">
        <v>933</v>
      </c>
      <c r="D947" s="101"/>
      <c r="E947" s="101"/>
      <c r="F947" s="100" t="str">
        <f t="shared" si="16"/>
        <v>-</v>
      </c>
    </row>
    <row r="948" spans="1:6" s="95" customFormat="1" ht="11.25">
      <c r="A948" s="96">
        <v>54232</v>
      </c>
      <c r="B948" s="103" t="s">
        <v>1772</v>
      </c>
      <c r="C948" s="98">
        <v>934</v>
      </c>
      <c r="D948" s="101"/>
      <c r="E948" s="101"/>
      <c r="F948" s="100" t="str">
        <f t="shared" si="16"/>
        <v>-</v>
      </c>
    </row>
    <row r="949" spans="1:6" s="95" customFormat="1" ht="22.5">
      <c r="A949" s="96">
        <v>54242</v>
      </c>
      <c r="B949" s="97" t="s">
        <v>1773</v>
      </c>
      <c r="C949" s="98">
        <v>935</v>
      </c>
      <c r="D949" s="101"/>
      <c r="E949" s="101"/>
      <c r="F949" s="100" t="str">
        <f t="shared" si="16"/>
        <v>-</v>
      </c>
    </row>
    <row r="950" spans="1:6" s="95" customFormat="1" ht="11.25">
      <c r="A950" s="96" t="s">
        <v>1774</v>
      </c>
      <c r="B950" s="97" t="s">
        <v>1775</v>
      </c>
      <c r="C950" s="98">
        <v>936</v>
      </c>
      <c r="D950" s="101"/>
      <c r="E950" s="101"/>
      <c r="F950" s="100" t="str">
        <f t="shared" si="16"/>
        <v>-</v>
      </c>
    </row>
    <row r="951" spans="1:6" s="95" customFormat="1" ht="11.25">
      <c r="A951" s="96">
        <v>54312</v>
      </c>
      <c r="B951" s="102" t="s">
        <v>1776</v>
      </c>
      <c r="C951" s="98">
        <v>937</v>
      </c>
      <c r="D951" s="101"/>
      <c r="E951" s="101"/>
      <c r="F951" s="100" t="str">
        <f t="shared" si="16"/>
        <v>-</v>
      </c>
    </row>
    <row r="952" spans="1:6" s="95" customFormat="1" ht="22.5">
      <c r="A952" s="96">
        <v>54431</v>
      </c>
      <c r="B952" s="97" t="s">
        <v>1777</v>
      </c>
      <c r="C952" s="98">
        <v>938</v>
      </c>
      <c r="D952" s="101"/>
      <c r="E952" s="101"/>
      <c r="F952" s="100" t="str">
        <f t="shared" si="16"/>
        <v>-</v>
      </c>
    </row>
    <row r="953" spans="1:6" s="95" customFormat="1" ht="22.5">
      <c r="A953" s="96">
        <v>54432</v>
      </c>
      <c r="B953" s="97" t="s">
        <v>1778</v>
      </c>
      <c r="C953" s="98">
        <v>939</v>
      </c>
      <c r="D953" s="101"/>
      <c r="E953" s="101"/>
      <c r="F953" s="100" t="str">
        <f t="shared" si="16"/>
        <v>-</v>
      </c>
    </row>
    <row r="954" spans="1:6" s="95" customFormat="1" ht="11.25">
      <c r="A954" s="96" t="s">
        <v>1779</v>
      </c>
      <c r="B954" s="97" t="s">
        <v>1780</v>
      </c>
      <c r="C954" s="98">
        <v>940</v>
      </c>
      <c r="D954" s="101"/>
      <c r="E954" s="101"/>
      <c r="F954" s="100" t="str">
        <f t="shared" si="16"/>
        <v>-</v>
      </c>
    </row>
    <row r="955" spans="1:6" s="95" customFormat="1" ht="22.5">
      <c r="A955" s="96">
        <v>54442</v>
      </c>
      <c r="B955" s="97" t="s">
        <v>1781</v>
      </c>
      <c r="C955" s="98">
        <v>941</v>
      </c>
      <c r="D955" s="101"/>
      <c r="E955" s="101"/>
      <c r="F955" s="100" t="str">
        <f t="shared" si="16"/>
        <v>-</v>
      </c>
    </row>
    <row r="956" spans="1:6" s="95" customFormat="1" ht="22.5">
      <c r="A956" s="96">
        <v>54452</v>
      </c>
      <c r="B956" s="97" t="s">
        <v>1782</v>
      </c>
      <c r="C956" s="98">
        <v>942</v>
      </c>
      <c r="D956" s="101"/>
      <c r="E956" s="101"/>
      <c r="F956" s="100" t="str">
        <f t="shared" si="16"/>
        <v>-</v>
      </c>
    </row>
    <row r="957" spans="1:6" s="95" customFormat="1" ht="22.5">
      <c r="A957" s="96" t="s">
        <v>1783</v>
      </c>
      <c r="B957" s="97" t="s">
        <v>1784</v>
      </c>
      <c r="C957" s="98">
        <v>943</v>
      </c>
      <c r="D957" s="101"/>
      <c r="E957" s="101"/>
      <c r="F957" s="100" t="str">
        <f t="shared" si="16"/>
        <v>-</v>
      </c>
    </row>
    <row r="958" spans="1:6" s="95" customFormat="1" ht="11.25">
      <c r="A958" s="96">
        <v>54461</v>
      </c>
      <c r="B958" s="97" t="s">
        <v>1785</v>
      </c>
      <c r="C958" s="98">
        <v>944</v>
      </c>
      <c r="D958" s="101"/>
      <c r="E958" s="101"/>
      <c r="F958" s="100" t="str">
        <f t="shared" si="16"/>
        <v>-</v>
      </c>
    </row>
    <row r="959" spans="1:6" s="95" customFormat="1" ht="11.25">
      <c r="A959" s="96">
        <v>54462</v>
      </c>
      <c r="B959" s="97" t="s">
        <v>1786</v>
      </c>
      <c r="C959" s="98">
        <v>945</v>
      </c>
      <c r="D959" s="101"/>
      <c r="E959" s="101"/>
      <c r="F959" s="100" t="str">
        <f t="shared" si="16"/>
        <v>-</v>
      </c>
    </row>
    <row r="960" spans="1:6" s="95" customFormat="1" ht="11.25">
      <c r="A960" s="96" t="s">
        <v>1787</v>
      </c>
      <c r="B960" s="97" t="s">
        <v>1788</v>
      </c>
      <c r="C960" s="98">
        <v>946</v>
      </c>
      <c r="D960" s="101"/>
      <c r="E960" s="101"/>
      <c r="F960" s="100" t="str">
        <f t="shared" si="16"/>
        <v>-</v>
      </c>
    </row>
    <row r="961" spans="1:6" s="95" customFormat="1" ht="11.25">
      <c r="A961" s="96">
        <v>54472</v>
      </c>
      <c r="B961" s="102" t="s">
        <v>1789</v>
      </c>
      <c r="C961" s="98">
        <v>947</v>
      </c>
      <c r="D961" s="101"/>
      <c r="E961" s="101"/>
      <c r="F961" s="100" t="str">
        <f t="shared" si="16"/>
        <v>-</v>
      </c>
    </row>
    <row r="962" spans="1:6" s="95" customFormat="1" ht="11.25">
      <c r="A962" s="96">
        <v>54482</v>
      </c>
      <c r="B962" s="103" t="s">
        <v>1790</v>
      </c>
      <c r="C962" s="98">
        <v>948</v>
      </c>
      <c r="D962" s="101"/>
      <c r="E962" s="101"/>
      <c r="F962" s="100" t="str">
        <f t="shared" si="16"/>
        <v>-</v>
      </c>
    </row>
    <row r="963" spans="1:6" s="95" customFormat="1" ht="11.25">
      <c r="A963" s="96" t="s">
        <v>1791</v>
      </c>
      <c r="B963" s="103" t="s">
        <v>1792</v>
      </c>
      <c r="C963" s="98">
        <v>949</v>
      </c>
      <c r="D963" s="101"/>
      <c r="E963" s="101"/>
      <c r="F963" s="100" t="str">
        <f t="shared" si="16"/>
        <v>-</v>
      </c>
    </row>
    <row r="964" spans="1:6" s="95" customFormat="1" ht="22.5">
      <c r="A964" s="96">
        <v>54532</v>
      </c>
      <c r="B964" s="97" t="s">
        <v>1793</v>
      </c>
      <c r="C964" s="98">
        <v>950</v>
      </c>
      <c r="D964" s="101"/>
      <c r="E964" s="101"/>
      <c r="F964" s="100" t="str">
        <f t="shared" si="16"/>
        <v>-</v>
      </c>
    </row>
    <row r="965" spans="1:6" s="95" customFormat="1" ht="11.25">
      <c r="A965" s="96">
        <v>54542</v>
      </c>
      <c r="B965" s="97" t="s">
        <v>1794</v>
      </c>
      <c r="C965" s="98">
        <v>951</v>
      </c>
      <c r="D965" s="101"/>
      <c r="E965" s="101"/>
      <c r="F965" s="100" t="str">
        <f t="shared" si="16"/>
        <v>-</v>
      </c>
    </row>
    <row r="966" spans="1:6" s="95" customFormat="1" ht="11.25">
      <c r="A966" s="96">
        <v>54552</v>
      </c>
      <c r="B966" s="97" t="s">
        <v>1795</v>
      </c>
      <c r="C966" s="98">
        <v>952</v>
      </c>
      <c r="D966" s="101"/>
      <c r="E966" s="101"/>
      <c r="F966" s="100" t="str">
        <f aca="true" t="shared" si="17" ref="F966:F981">IF(D966&lt;&gt;0,IF(E966/D966&gt;=100,"&gt;&gt;100",E966/D966*100),"-")</f>
        <v>-</v>
      </c>
    </row>
    <row r="967" spans="1:6" s="95" customFormat="1" ht="11.25">
      <c r="A967" s="96">
        <v>54711</v>
      </c>
      <c r="B967" s="97" t="s">
        <v>1796</v>
      </c>
      <c r="C967" s="98">
        <v>953</v>
      </c>
      <c r="D967" s="101"/>
      <c r="E967" s="101"/>
      <c r="F967" s="100" t="str">
        <f t="shared" si="17"/>
        <v>-</v>
      </c>
    </row>
    <row r="968" spans="1:6" s="95" customFormat="1" ht="11.25">
      <c r="A968" s="96">
        <v>54712</v>
      </c>
      <c r="B968" s="97" t="s">
        <v>1797</v>
      </c>
      <c r="C968" s="98">
        <v>954</v>
      </c>
      <c r="D968" s="101"/>
      <c r="E968" s="101"/>
      <c r="F968" s="100" t="str">
        <f t="shared" si="17"/>
        <v>-</v>
      </c>
    </row>
    <row r="969" spans="1:6" s="95" customFormat="1" ht="11.25">
      <c r="A969" s="96">
        <v>54721</v>
      </c>
      <c r="B969" s="97" t="s">
        <v>1798</v>
      </c>
      <c r="C969" s="98">
        <v>955</v>
      </c>
      <c r="D969" s="101"/>
      <c r="E969" s="101"/>
      <c r="F969" s="100" t="str">
        <f t="shared" si="17"/>
        <v>-</v>
      </c>
    </row>
    <row r="970" spans="1:6" s="95" customFormat="1" ht="11.25">
      <c r="A970" s="96">
        <v>54722</v>
      </c>
      <c r="B970" s="97" t="s">
        <v>1799</v>
      </c>
      <c r="C970" s="98">
        <v>956</v>
      </c>
      <c r="D970" s="101"/>
      <c r="E970" s="101"/>
      <c r="F970" s="100" t="str">
        <f t="shared" si="17"/>
        <v>-</v>
      </c>
    </row>
    <row r="971" spans="1:6" s="95" customFormat="1" ht="11.25">
      <c r="A971" s="96">
        <v>54731</v>
      </c>
      <c r="B971" s="97" t="s">
        <v>1800</v>
      </c>
      <c r="C971" s="98">
        <v>957</v>
      </c>
      <c r="D971" s="101"/>
      <c r="E971" s="101"/>
      <c r="F971" s="100" t="str">
        <f t="shared" si="17"/>
        <v>-</v>
      </c>
    </row>
    <row r="972" spans="1:6" s="95" customFormat="1" ht="11.25">
      <c r="A972" s="96">
        <v>54732</v>
      </c>
      <c r="B972" s="97" t="s">
        <v>1801</v>
      </c>
      <c r="C972" s="98">
        <v>958</v>
      </c>
      <c r="D972" s="101"/>
      <c r="E972" s="101"/>
      <c r="F972" s="100" t="str">
        <f t="shared" si="17"/>
        <v>-</v>
      </c>
    </row>
    <row r="973" spans="1:6" s="95" customFormat="1" ht="11.25">
      <c r="A973" s="96">
        <v>54741</v>
      </c>
      <c r="B973" s="97" t="s">
        <v>1802</v>
      </c>
      <c r="C973" s="98">
        <v>959</v>
      </c>
      <c r="D973" s="101"/>
      <c r="E973" s="101"/>
      <c r="F973" s="100" t="str">
        <f t="shared" si="17"/>
        <v>-</v>
      </c>
    </row>
    <row r="974" spans="1:6" s="95" customFormat="1" ht="11.25">
      <c r="A974" s="96">
        <v>54742</v>
      </c>
      <c r="B974" s="97" t="s">
        <v>1803</v>
      </c>
      <c r="C974" s="98">
        <v>960</v>
      </c>
      <c r="D974" s="101"/>
      <c r="E974" s="101"/>
      <c r="F974" s="100" t="str">
        <f t="shared" si="17"/>
        <v>-</v>
      </c>
    </row>
    <row r="975" spans="1:6" s="95" customFormat="1" ht="11.25">
      <c r="A975" s="96">
        <v>54751</v>
      </c>
      <c r="B975" s="97" t="s">
        <v>1804</v>
      </c>
      <c r="C975" s="98">
        <v>961</v>
      </c>
      <c r="D975" s="101"/>
      <c r="E975" s="101"/>
      <c r="F975" s="100" t="str">
        <f t="shared" si="17"/>
        <v>-</v>
      </c>
    </row>
    <row r="976" spans="1:6" s="95" customFormat="1" ht="11.25">
      <c r="A976" s="96">
        <v>54752</v>
      </c>
      <c r="B976" s="97" t="s">
        <v>1805</v>
      </c>
      <c r="C976" s="98">
        <v>962</v>
      </c>
      <c r="D976" s="101"/>
      <c r="E976" s="101"/>
      <c r="F976" s="100" t="str">
        <f t="shared" si="17"/>
        <v>-</v>
      </c>
    </row>
    <row r="977" spans="1:6" s="95" customFormat="1" ht="22.5">
      <c r="A977" s="96">
        <v>54761</v>
      </c>
      <c r="B977" s="97" t="s">
        <v>1806</v>
      </c>
      <c r="C977" s="98">
        <v>963</v>
      </c>
      <c r="D977" s="101"/>
      <c r="E977" s="101"/>
      <c r="F977" s="100" t="str">
        <f t="shared" si="17"/>
        <v>-</v>
      </c>
    </row>
    <row r="978" spans="1:6" s="95" customFormat="1" ht="22.5">
      <c r="A978" s="96">
        <v>54762</v>
      </c>
      <c r="B978" s="97" t="s">
        <v>1807</v>
      </c>
      <c r="C978" s="98">
        <v>964</v>
      </c>
      <c r="D978" s="101"/>
      <c r="E978" s="101"/>
      <c r="F978" s="100" t="str">
        <f t="shared" si="17"/>
        <v>-</v>
      </c>
    </row>
    <row r="979" spans="1:6" s="95" customFormat="1" ht="22.5">
      <c r="A979" s="96">
        <v>54771</v>
      </c>
      <c r="B979" s="97" t="s">
        <v>1808</v>
      </c>
      <c r="C979" s="98">
        <v>965</v>
      </c>
      <c r="D979" s="101"/>
      <c r="E979" s="101"/>
      <c r="F979" s="100" t="str">
        <f t="shared" si="17"/>
        <v>-</v>
      </c>
    </row>
    <row r="980" spans="1:6" s="95" customFormat="1" ht="22.5">
      <c r="A980" s="96">
        <v>54772</v>
      </c>
      <c r="B980" s="97" t="s">
        <v>1809</v>
      </c>
      <c r="C980" s="98">
        <v>966</v>
      </c>
      <c r="D980" s="101"/>
      <c r="E980" s="101"/>
      <c r="F980" s="100" t="str">
        <f t="shared" si="17"/>
        <v>-</v>
      </c>
    </row>
    <row r="981" spans="1:6" s="95" customFormat="1" ht="11.25">
      <c r="A981" s="105">
        <v>55312</v>
      </c>
      <c r="B981" s="106" t="s">
        <v>1810</v>
      </c>
      <c r="C981" s="107">
        <v>967</v>
      </c>
      <c r="D981" s="108"/>
      <c r="E981" s="108"/>
      <c r="F981" s="109" t="str">
        <f t="shared" si="17"/>
        <v>-</v>
      </c>
    </row>
    <row r="982" spans="1:6" s="95" customFormat="1" ht="15" customHeight="1">
      <c r="A982" s="374" t="s">
        <v>1811</v>
      </c>
      <c r="B982" s="375"/>
      <c r="C982" s="112"/>
      <c r="D982" s="113"/>
      <c r="E982" s="114"/>
      <c r="F982" s="114"/>
    </row>
    <row r="983" spans="1:5" s="95" customFormat="1" ht="30">
      <c r="A983" s="115" t="s">
        <v>734</v>
      </c>
      <c r="B983" s="116" t="s">
        <v>1812</v>
      </c>
      <c r="C983" s="116" t="s">
        <v>736</v>
      </c>
      <c r="D983" s="117" t="s">
        <v>1813</v>
      </c>
      <c r="E983" s="118"/>
    </row>
    <row r="984" spans="1:5" s="95" customFormat="1" ht="12">
      <c r="A984" s="119">
        <v>1</v>
      </c>
      <c r="B984" s="120">
        <v>2</v>
      </c>
      <c r="C984" s="121">
        <v>3</v>
      </c>
      <c r="D984" s="122">
        <v>4</v>
      </c>
      <c r="E984" s="123"/>
    </row>
    <row r="985" spans="1:5" s="95" customFormat="1" ht="28.5">
      <c r="A985" s="124" t="s">
        <v>1814</v>
      </c>
      <c r="B985" s="125" t="s">
        <v>1815</v>
      </c>
      <c r="C985" s="126">
        <v>968</v>
      </c>
      <c r="D985" s="127"/>
      <c r="E985" s="128"/>
    </row>
    <row r="986" spans="1:5" s="95" customFormat="1" ht="11.25">
      <c r="A986" s="129" t="s">
        <v>1816</v>
      </c>
      <c r="B986" s="97" t="s">
        <v>1817</v>
      </c>
      <c r="C986" s="98">
        <v>969</v>
      </c>
      <c r="D986" s="130"/>
      <c r="E986" s="128"/>
    </row>
    <row r="987" spans="1:5" s="95" customFormat="1" ht="11.25">
      <c r="A987" s="129" t="s">
        <v>1818</v>
      </c>
      <c r="B987" s="97" t="s">
        <v>1819</v>
      </c>
      <c r="C987" s="98">
        <v>970</v>
      </c>
      <c r="D987" s="130"/>
      <c r="E987" s="128"/>
    </row>
    <row r="988" spans="1:5" s="95" customFormat="1" ht="22.5">
      <c r="A988" s="129">
        <v>26454</v>
      </c>
      <c r="B988" s="97" t="s">
        <v>1820</v>
      </c>
      <c r="C988" s="98">
        <v>971</v>
      </c>
      <c r="D988" s="130"/>
      <c r="E988" s="128"/>
    </row>
    <row r="989" spans="1:5" s="95" customFormat="1" ht="11.25">
      <c r="A989" s="129" t="s">
        <v>1821</v>
      </c>
      <c r="B989" s="97" t="s">
        <v>1822</v>
      </c>
      <c r="C989" s="98">
        <v>972</v>
      </c>
      <c r="D989" s="130"/>
      <c r="E989" s="128"/>
    </row>
    <row r="990" spans="1:5" s="95" customFormat="1" ht="38.25">
      <c r="A990" s="131" t="s">
        <v>1823</v>
      </c>
      <c r="B990" s="97" t="s">
        <v>1824</v>
      </c>
      <c r="C990" s="98">
        <v>973</v>
      </c>
      <c r="D990" s="130"/>
      <c r="E990" s="128"/>
    </row>
    <row r="991" spans="1:5" s="95" customFormat="1" ht="11.25">
      <c r="A991" s="129" t="s">
        <v>1825</v>
      </c>
      <c r="B991" s="97" t="s">
        <v>1826</v>
      </c>
      <c r="C991" s="98">
        <v>974</v>
      </c>
      <c r="D991" s="130"/>
      <c r="E991" s="128"/>
    </row>
    <row r="992" spans="1:5" s="95" customFormat="1" ht="11.25">
      <c r="A992" s="132">
        <v>26534</v>
      </c>
      <c r="B992" s="106" t="s">
        <v>1827</v>
      </c>
      <c r="C992" s="107">
        <v>975</v>
      </c>
      <c r="D992" s="133"/>
      <c r="E992" s="128"/>
    </row>
    <row r="993" ht="11.25"/>
    <row r="994" spans="1:5" ht="25.5" customHeight="1">
      <c r="A994" s="134" t="s">
        <v>1828</v>
      </c>
      <c r="D994" s="376" t="s">
        <v>1829</v>
      </c>
      <c r="E994" s="376"/>
    </row>
    <row r="995" spans="1:5" ht="15" customHeight="1">
      <c r="A995" s="134" t="str">
        <f>IF(RefStr!H25&lt;&gt;"","Osoba za kontaktiranje: "&amp;RefStr!H25,"Osoba za kontaktiranje: _________________________________________")</f>
        <v>Osoba za kontaktiranje: Zora Dujić</v>
      </c>
      <c r="D995" s="135"/>
      <c r="E995" s="135"/>
    </row>
    <row r="996" spans="1:3" ht="15" customHeight="1">
      <c r="A996" s="134" t="str">
        <f>IF(RefStr!H27="","Telefon za kontakt: _________________","Telefon za kontakt: "&amp;RefStr!H27)</f>
        <v>Telefon za kontakt: 022350315</v>
      </c>
      <c r="C996" s="86"/>
    </row>
    <row r="997" ht="15" customHeight="1">
      <c r="A997" s="134" t="str">
        <f>IF(RefStr!H33="","Odgovorna osoba: _____________________________","Odgovorna osoba: "&amp;RefStr!H33)</f>
        <v>Odgovorna osoba: Emil Božikov, prof.</v>
      </c>
    </row>
    <row r="998" ht="4.5" customHeight="1">
      <c r="D998" s="86"/>
    </row>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sheetData>
  <sheetProtection password="C79A" sheet="1" objects="1" scenarios="1"/>
  <mergeCells count="17">
    <mergeCell ref="B4:D4"/>
    <mergeCell ref="E4:F4"/>
    <mergeCell ref="A1:B1"/>
    <mergeCell ref="C1:F1"/>
    <mergeCell ref="A2:D2"/>
    <mergeCell ref="E2:F2"/>
    <mergeCell ref="A3:D3"/>
    <mergeCell ref="A422:B422"/>
    <mergeCell ref="A651:B651"/>
    <mergeCell ref="A982:B982"/>
    <mergeCell ref="D994:E994"/>
    <mergeCell ref="B5:D5"/>
    <mergeCell ref="E5:F5"/>
    <mergeCell ref="B6:F6"/>
    <mergeCell ref="B7:F7"/>
    <mergeCell ref="A11:B11"/>
    <mergeCell ref="A300:B300"/>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26"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300" verticalDpi="300" orientation="portrait" paperSize="9" scale="79" r:id="rId1"/>
  <headerFooter alignWithMargins="0">
    <oddFooter>&amp;RStranica: &amp;P od &amp;N</oddFooter>
  </headerFooter>
</worksheet>
</file>

<file path=xl/worksheets/sheet4.xml><?xml version="1.0" encoding="utf-8"?>
<worksheet xmlns="http://schemas.openxmlformats.org/spreadsheetml/2006/main" xmlns:r="http://schemas.openxmlformats.org/officeDocument/2006/relationships">
  <dimension ref="A1:G327"/>
  <sheetViews>
    <sheetView showGridLines="0" showRowColHeaders="0" zoomScalePageLayoutView="0" workbookViewId="0" topLeftCell="A1">
      <pane ySplit="1" topLeftCell="A140" activePane="bottomLeft" state="frozen"/>
      <selection pane="topLeft" activeCell="B7" sqref="B7:F7"/>
      <selection pane="bottomLeft" activeCell="F324" sqref="F324"/>
    </sheetView>
  </sheetViews>
  <sheetFormatPr defaultColWidth="0" defaultRowHeight="12.75" zeroHeight="1"/>
  <cols>
    <col min="1" max="1" width="9.00390625" style="75" customWidth="1"/>
    <col min="2" max="2" width="70.7109375" style="75" customWidth="1"/>
    <col min="3" max="3" width="4.28125" style="75" customWidth="1"/>
    <col min="4" max="5" width="14.7109375" style="75" customWidth="1"/>
    <col min="6" max="6" width="6.7109375" style="75" customWidth="1"/>
    <col min="7" max="7" width="0.85546875" style="75" customWidth="1"/>
    <col min="8" max="16384" width="12.7109375" style="75" hidden="1" customWidth="1"/>
  </cols>
  <sheetData>
    <row r="1" spans="1:6" s="13" customFormat="1" ht="19.5" customHeight="1" thickBot="1">
      <c r="A1" s="384" t="s">
        <v>727</v>
      </c>
      <c r="B1" s="385"/>
      <c r="C1" s="394" t="s">
        <v>1830</v>
      </c>
      <c r="D1" s="395"/>
      <c r="E1" s="395"/>
      <c r="F1" s="395"/>
    </row>
    <row r="2" spans="1:6" ht="39.75" customHeight="1" thickBot="1">
      <c r="A2" s="396" t="s">
        <v>1831</v>
      </c>
      <c r="B2" s="396"/>
      <c r="C2" s="396"/>
      <c r="D2" s="397"/>
      <c r="E2" s="398" t="s">
        <v>1832</v>
      </c>
      <c r="F2" s="399"/>
    </row>
    <row r="3" spans="1:6" s="77" customFormat="1" ht="30" customHeight="1">
      <c r="A3" s="400" t="str">
        <f>"na dan "&amp;IF(RefStr!K10="","________________",TEXT(RefStr!K12,"d.mmmm yyyy."))</f>
        <v>na dan 31.prosinac 2018.</v>
      </c>
      <c r="B3" s="400"/>
      <c r="C3" s="400"/>
      <c r="D3" s="400"/>
      <c r="E3" s="75"/>
      <c r="F3" s="75"/>
    </row>
    <row r="4" spans="1:6" ht="15" customHeight="1">
      <c r="A4" s="78" t="s">
        <v>731</v>
      </c>
      <c r="B4" s="377" t="str">
        <f>"RKP: "&amp;IF(RefStr!B6&lt;&gt;"",TEXT(INT(VALUE(RefStr!B6)),"00000"),"_____"&amp;",  "&amp;"MB: "&amp;IF(RefStr!B8&lt;&gt;"",TEXT(INT(VALUE(RefStr!B8)),"00000000"),"________")&amp;"  OIB: "&amp;IF(RefStr!K14&lt;&gt;"",RefStr!K14,"___________"))</f>
        <v>RKP: 23413</v>
      </c>
      <c r="C4" s="378"/>
      <c r="D4" s="378"/>
      <c r="E4" s="382">
        <f>SUM('[1]Skriveni'!G977:G1286)</f>
        <v>34770129.209000014</v>
      </c>
      <c r="F4" s="383"/>
    </row>
    <row r="5" spans="2:6" ht="15" customHeight="1">
      <c r="B5" s="377" t="str">
        <f>"Naziv: "&amp;IF(RefStr!B10&lt;&gt;"",RefStr!B10,"_______________________________________")</f>
        <v>Naziv: OSNOVNA ŠKOLA BRODARICA</v>
      </c>
      <c r="C5" s="378"/>
      <c r="D5" s="378"/>
      <c r="E5" s="379" t="s">
        <v>732</v>
      </c>
      <c r="F5" s="379"/>
    </row>
    <row r="6" spans="1:6" ht="15" customHeight="1">
      <c r="A6" s="79"/>
      <c r="B6" s="380" t="str">
        <f>"Razina: "&amp;RefStr!B16&amp;", Razdjel: "&amp;TEXT(INT(VALUE(RefStr!B20)),"000")</f>
        <v>Razina: 31, Razdjel: 000</v>
      </c>
      <c r="C6" s="381"/>
      <c r="D6" s="381"/>
      <c r="E6" s="381"/>
      <c r="F6" s="381"/>
    </row>
    <row r="7" spans="1:6" ht="15" customHeight="1">
      <c r="A7" s="79"/>
      <c r="B7" s="380" t="str">
        <f>"Djelatnost: "&amp;RefStr!B18&amp;" "&amp;RefStr!C18</f>
        <v>Djelatnost: 8520 Osnovno obrazovanje</v>
      </c>
      <c r="C7" s="381"/>
      <c r="D7" s="381"/>
      <c r="E7" s="381"/>
      <c r="F7" s="381"/>
    </row>
    <row r="8" ht="4.5" customHeight="1"/>
    <row r="9" spans="1:6" ht="12.75" customHeight="1">
      <c r="A9" s="80"/>
      <c r="C9" s="80"/>
      <c r="D9" s="137"/>
      <c r="F9" s="81" t="s">
        <v>733</v>
      </c>
    </row>
    <row r="10" spans="1:6" ht="39" customHeight="1">
      <c r="A10" s="138" t="s">
        <v>734</v>
      </c>
      <c r="B10" s="139" t="s">
        <v>73</v>
      </c>
      <c r="C10" s="139" t="s">
        <v>736</v>
      </c>
      <c r="D10" s="139" t="s">
        <v>1833</v>
      </c>
      <c r="E10" s="140" t="s">
        <v>1834</v>
      </c>
      <c r="F10" s="85" t="s">
        <v>739</v>
      </c>
    </row>
    <row r="11" spans="1:6" ht="12" customHeight="1">
      <c r="A11" s="141">
        <v>1</v>
      </c>
      <c r="B11" s="142">
        <v>2</v>
      </c>
      <c r="C11" s="142">
        <v>3</v>
      </c>
      <c r="D11" s="142">
        <v>4</v>
      </c>
      <c r="E11" s="143">
        <v>5</v>
      </c>
      <c r="F11" s="144">
        <v>6</v>
      </c>
    </row>
    <row r="12" spans="1:6" s="150" customFormat="1" ht="12.75">
      <c r="A12" s="145"/>
      <c r="B12" s="146" t="s">
        <v>1835</v>
      </c>
      <c r="C12" s="147">
        <v>1</v>
      </c>
      <c r="D12" s="148">
        <f>D13+D74</f>
        <v>10018572</v>
      </c>
      <c r="E12" s="148">
        <f>E13+E74</f>
        <v>10334832</v>
      </c>
      <c r="F12" s="149">
        <f aca="true" t="shared" si="0" ref="F12:F75">IF(D12&gt;0,IF(E12/D12&gt;=100,"&gt;&gt;100",E12/D12*100),"-")</f>
        <v>103.15673730747257</v>
      </c>
    </row>
    <row r="13" spans="1:6" s="150" customFormat="1" ht="12.75">
      <c r="A13" s="151">
        <v>0</v>
      </c>
      <c r="B13" s="152" t="s">
        <v>1836</v>
      </c>
      <c r="C13" s="153">
        <v>2</v>
      </c>
      <c r="D13" s="154">
        <f>D14+D18+D57+D58+D62+D69</f>
        <v>9555249</v>
      </c>
      <c r="E13" s="154">
        <f>E14+E18+E57+E58+E62+E69</f>
        <v>9549940</v>
      </c>
      <c r="F13" s="155">
        <f t="shared" si="0"/>
        <v>99.94443891519728</v>
      </c>
    </row>
    <row r="14" spans="1:6" s="150" customFormat="1" ht="12.75">
      <c r="A14" s="151" t="s">
        <v>1837</v>
      </c>
      <c r="B14" s="152" t="s">
        <v>1838</v>
      </c>
      <c r="C14" s="153">
        <v>3</v>
      </c>
      <c r="D14" s="154">
        <f>D15+D16-D17</f>
        <v>2510329</v>
      </c>
      <c r="E14" s="154">
        <f>E15+E16-E17</f>
        <v>2510329</v>
      </c>
      <c r="F14" s="155">
        <f t="shared" si="0"/>
        <v>100</v>
      </c>
    </row>
    <row r="15" spans="1:6" s="150" customFormat="1" ht="12.75">
      <c r="A15" s="151" t="s">
        <v>1839</v>
      </c>
      <c r="B15" s="152" t="s">
        <v>1840</v>
      </c>
      <c r="C15" s="153">
        <v>4</v>
      </c>
      <c r="D15" s="156">
        <v>2510329</v>
      </c>
      <c r="E15" s="156">
        <v>2510329</v>
      </c>
      <c r="F15" s="155">
        <f t="shared" si="0"/>
        <v>100</v>
      </c>
    </row>
    <row r="16" spans="1:6" s="150" customFormat="1" ht="12.75">
      <c r="A16" s="151" t="s">
        <v>1841</v>
      </c>
      <c r="B16" s="152" t="s">
        <v>1842</v>
      </c>
      <c r="C16" s="153">
        <v>5</v>
      </c>
      <c r="D16" s="156"/>
      <c r="E16" s="156"/>
      <c r="F16" s="155" t="str">
        <f t="shared" si="0"/>
        <v>-</v>
      </c>
    </row>
    <row r="17" spans="1:6" s="150" customFormat="1" ht="12.75">
      <c r="A17" s="151" t="s">
        <v>1843</v>
      </c>
      <c r="B17" s="152" t="s">
        <v>1844</v>
      </c>
      <c r="C17" s="153">
        <v>6</v>
      </c>
      <c r="D17" s="156"/>
      <c r="E17" s="156"/>
      <c r="F17" s="155" t="str">
        <f t="shared" si="0"/>
        <v>-</v>
      </c>
    </row>
    <row r="18" spans="1:6" s="150" customFormat="1" ht="12.75">
      <c r="A18" s="151" t="s">
        <v>1845</v>
      </c>
      <c r="B18" s="152" t="s">
        <v>1846</v>
      </c>
      <c r="C18" s="153">
        <v>7</v>
      </c>
      <c r="D18" s="154">
        <f>D19+D25+D35+D41+D47+D51</f>
        <v>7044920</v>
      </c>
      <c r="E18" s="154">
        <f>E19+E25+E35+E41+E47+E51</f>
        <v>7039611</v>
      </c>
      <c r="F18" s="155">
        <f t="shared" si="0"/>
        <v>99.92464073403247</v>
      </c>
    </row>
    <row r="19" spans="1:6" s="150" customFormat="1" ht="12.75">
      <c r="A19" s="157" t="s">
        <v>1847</v>
      </c>
      <c r="B19" s="152" t="s">
        <v>1848</v>
      </c>
      <c r="C19" s="153">
        <v>8</v>
      </c>
      <c r="D19" s="154">
        <f>SUM(D20:D23)-D24</f>
        <v>6908883</v>
      </c>
      <c r="E19" s="154">
        <f>SUM(E20:E23)-E24</f>
        <v>6819845</v>
      </c>
      <c r="F19" s="155">
        <f t="shared" si="0"/>
        <v>98.71125332416253</v>
      </c>
    </row>
    <row r="20" spans="1:6" s="150" customFormat="1" ht="12.75">
      <c r="A20" s="151" t="s">
        <v>1849</v>
      </c>
      <c r="B20" s="152" t="s">
        <v>1081</v>
      </c>
      <c r="C20" s="153">
        <v>9</v>
      </c>
      <c r="D20" s="156"/>
      <c r="E20" s="156"/>
      <c r="F20" s="155" t="str">
        <f t="shared" si="0"/>
        <v>-</v>
      </c>
    </row>
    <row r="21" spans="1:6" s="150" customFormat="1" ht="12.75">
      <c r="A21" s="151" t="s">
        <v>1850</v>
      </c>
      <c r="B21" s="152" t="s">
        <v>1082</v>
      </c>
      <c r="C21" s="153">
        <v>10</v>
      </c>
      <c r="D21" s="156">
        <v>9463000</v>
      </c>
      <c r="E21" s="156">
        <v>9496635</v>
      </c>
      <c r="F21" s="155">
        <f t="shared" si="0"/>
        <v>100.35543696502167</v>
      </c>
    </row>
    <row r="22" spans="1:6" s="150" customFormat="1" ht="12.75">
      <c r="A22" s="151" t="s">
        <v>1851</v>
      </c>
      <c r="B22" s="152" t="s">
        <v>1083</v>
      </c>
      <c r="C22" s="153">
        <v>11</v>
      </c>
      <c r="D22" s="156"/>
      <c r="E22" s="156"/>
      <c r="F22" s="155" t="str">
        <f t="shared" si="0"/>
        <v>-</v>
      </c>
    </row>
    <row r="23" spans="1:6" s="150" customFormat="1" ht="12.75">
      <c r="A23" s="151" t="s">
        <v>1852</v>
      </c>
      <c r="B23" s="152" t="s">
        <v>1084</v>
      </c>
      <c r="C23" s="153">
        <v>12</v>
      </c>
      <c r="D23" s="156"/>
      <c r="E23" s="156"/>
      <c r="F23" s="155" t="str">
        <f t="shared" si="0"/>
        <v>-</v>
      </c>
    </row>
    <row r="24" spans="1:6" s="150" customFormat="1" ht="12.75">
      <c r="A24" s="151" t="s">
        <v>1853</v>
      </c>
      <c r="B24" s="152" t="s">
        <v>1854</v>
      </c>
      <c r="C24" s="153">
        <v>13</v>
      </c>
      <c r="D24" s="156">
        <v>2554117</v>
      </c>
      <c r="E24" s="156">
        <v>2676790</v>
      </c>
      <c r="F24" s="155">
        <f t="shared" si="0"/>
        <v>104.80295147011667</v>
      </c>
    </row>
    <row r="25" spans="1:6" s="150" customFormat="1" ht="12.75">
      <c r="A25" s="157" t="s">
        <v>1855</v>
      </c>
      <c r="B25" s="152" t="s">
        <v>1856</v>
      </c>
      <c r="C25" s="153">
        <v>14</v>
      </c>
      <c r="D25" s="154">
        <f>SUM(D26:D33)-D34</f>
        <v>24197</v>
      </c>
      <c r="E25" s="154">
        <f>SUM(E26:E33)-E34</f>
        <v>116945</v>
      </c>
      <c r="F25" s="155">
        <f t="shared" si="0"/>
        <v>483.30371533661196</v>
      </c>
    </row>
    <row r="26" spans="1:6" s="150" customFormat="1" ht="12.75">
      <c r="A26" s="151" t="s">
        <v>1857</v>
      </c>
      <c r="B26" s="152" t="s">
        <v>1086</v>
      </c>
      <c r="C26" s="153">
        <v>15</v>
      </c>
      <c r="D26" s="156">
        <v>1798400</v>
      </c>
      <c r="E26" s="156">
        <v>1935285</v>
      </c>
      <c r="F26" s="155">
        <f t="shared" si="0"/>
        <v>107.61148798932385</v>
      </c>
    </row>
    <row r="27" spans="1:6" s="150" customFormat="1" ht="12.75">
      <c r="A27" s="151" t="s">
        <v>1858</v>
      </c>
      <c r="B27" s="152" t="s">
        <v>1127</v>
      </c>
      <c r="C27" s="153">
        <v>16</v>
      </c>
      <c r="D27" s="156">
        <v>4768</v>
      </c>
      <c r="E27" s="156">
        <v>4768</v>
      </c>
      <c r="F27" s="155">
        <f t="shared" si="0"/>
        <v>100</v>
      </c>
    </row>
    <row r="28" spans="1:6" s="150" customFormat="1" ht="12.75">
      <c r="A28" s="151" t="s">
        <v>1859</v>
      </c>
      <c r="B28" s="152" t="s">
        <v>1088</v>
      </c>
      <c r="C28" s="153">
        <v>17</v>
      </c>
      <c r="D28" s="156">
        <v>151025</v>
      </c>
      <c r="E28" s="156">
        <v>151025</v>
      </c>
      <c r="F28" s="155">
        <f t="shared" si="0"/>
        <v>100</v>
      </c>
    </row>
    <row r="29" spans="1:6" s="150" customFormat="1" ht="12.75">
      <c r="A29" s="151" t="s">
        <v>1860</v>
      </c>
      <c r="B29" s="152" t="s">
        <v>1089</v>
      </c>
      <c r="C29" s="153">
        <v>18</v>
      </c>
      <c r="D29" s="156"/>
      <c r="E29" s="156"/>
      <c r="F29" s="155" t="str">
        <f t="shared" si="0"/>
        <v>-</v>
      </c>
    </row>
    <row r="30" spans="1:6" s="150" customFormat="1" ht="12.75">
      <c r="A30" s="151" t="s">
        <v>1861</v>
      </c>
      <c r="B30" s="152" t="s">
        <v>1862</v>
      </c>
      <c r="C30" s="153">
        <v>19</v>
      </c>
      <c r="D30" s="156">
        <v>45033</v>
      </c>
      <c r="E30" s="156">
        <v>45033</v>
      </c>
      <c r="F30" s="155">
        <f t="shared" si="0"/>
        <v>100</v>
      </c>
    </row>
    <row r="31" spans="1:6" s="150" customFormat="1" ht="12.75">
      <c r="A31" s="158" t="s">
        <v>1863</v>
      </c>
      <c r="B31" s="152" t="s">
        <v>1091</v>
      </c>
      <c r="C31" s="153">
        <v>20</v>
      </c>
      <c r="D31" s="156">
        <v>1608</v>
      </c>
      <c r="E31" s="156">
        <v>1608</v>
      </c>
      <c r="F31" s="155">
        <f t="shared" si="0"/>
        <v>100</v>
      </c>
    </row>
    <row r="32" spans="1:6" s="150" customFormat="1" ht="12.75">
      <c r="A32" s="158" t="s">
        <v>1864</v>
      </c>
      <c r="B32" s="152" t="s">
        <v>1092</v>
      </c>
      <c r="C32" s="153">
        <v>21</v>
      </c>
      <c r="D32" s="156">
        <v>7930</v>
      </c>
      <c r="E32" s="156">
        <v>7930</v>
      </c>
      <c r="F32" s="155">
        <f t="shared" si="0"/>
        <v>100</v>
      </c>
    </row>
    <row r="33" spans="1:6" s="150" customFormat="1" ht="12.75">
      <c r="A33" s="158" t="s">
        <v>1865</v>
      </c>
      <c r="B33" s="152" t="s">
        <v>1094</v>
      </c>
      <c r="C33" s="153">
        <v>22</v>
      </c>
      <c r="D33" s="156"/>
      <c r="E33" s="156"/>
      <c r="F33" s="155" t="str">
        <f t="shared" si="0"/>
        <v>-</v>
      </c>
    </row>
    <row r="34" spans="1:6" s="150" customFormat="1" ht="12.75">
      <c r="A34" s="158" t="s">
        <v>1866</v>
      </c>
      <c r="B34" s="152" t="s">
        <v>1867</v>
      </c>
      <c r="C34" s="153">
        <v>23</v>
      </c>
      <c r="D34" s="156">
        <v>1984567</v>
      </c>
      <c r="E34" s="156">
        <v>2028704</v>
      </c>
      <c r="F34" s="155">
        <f t="shared" si="0"/>
        <v>102.22401158539873</v>
      </c>
    </row>
    <row r="35" spans="1:6" s="150" customFormat="1" ht="12.75">
      <c r="A35" s="159" t="s">
        <v>1868</v>
      </c>
      <c r="B35" s="152" t="s">
        <v>1869</v>
      </c>
      <c r="C35" s="153">
        <v>24</v>
      </c>
      <c r="D35" s="154">
        <f>SUM(D36:D39)-D40</f>
        <v>0</v>
      </c>
      <c r="E35" s="154">
        <f>SUM(E36:E39)-E40</f>
        <v>0</v>
      </c>
      <c r="F35" s="155" t="str">
        <f t="shared" si="0"/>
        <v>-</v>
      </c>
    </row>
    <row r="36" spans="1:6" s="150" customFormat="1" ht="12.75">
      <c r="A36" s="158" t="s">
        <v>1870</v>
      </c>
      <c r="B36" s="152" t="s">
        <v>1096</v>
      </c>
      <c r="C36" s="153">
        <v>25</v>
      </c>
      <c r="D36" s="156"/>
      <c r="E36" s="156"/>
      <c r="F36" s="155" t="str">
        <f t="shared" si="0"/>
        <v>-</v>
      </c>
    </row>
    <row r="37" spans="1:6" s="150" customFormat="1" ht="12.75">
      <c r="A37" s="151" t="s">
        <v>1871</v>
      </c>
      <c r="B37" s="152" t="s">
        <v>1872</v>
      </c>
      <c r="C37" s="153">
        <v>26</v>
      </c>
      <c r="D37" s="156"/>
      <c r="E37" s="156"/>
      <c r="F37" s="155" t="str">
        <f t="shared" si="0"/>
        <v>-</v>
      </c>
    </row>
    <row r="38" spans="1:6" s="150" customFormat="1" ht="12.75">
      <c r="A38" s="151" t="s">
        <v>1873</v>
      </c>
      <c r="B38" s="152" t="s">
        <v>1098</v>
      </c>
      <c r="C38" s="153">
        <v>27</v>
      </c>
      <c r="D38" s="156"/>
      <c r="E38" s="156"/>
      <c r="F38" s="155" t="str">
        <f t="shared" si="0"/>
        <v>-</v>
      </c>
    </row>
    <row r="39" spans="1:6" s="150" customFormat="1" ht="12.75">
      <c r="A39" s="151" t="s">
        <v>1874</v>
      </c>
      <c r="B39" s="152" t="s">
        <v>1099</v>
      </c>
      <c r="C39" s="153">
        <v>28</v>
      </c>
      <c r="D39" s="156"/>
      <c r="E39" s="156"/>
      <c r="F39" s="155" t="str">
        <f t="shared" si="0"/>
        <v>-</v>
      </c>
    </row>
    <row r="40" spans="1:6" s="150" customFormat="1" ht="12.75">
      <c r="A40" s="151" t="s">
        <v>1875</v>
      </c>
      <c r="B40" s="152" t="s">
        <v>1876</v>
      </c>
      <c r="C40" s="153">
        <v>29</v>
      </c>
      <c r="D40" s="156"/>
      <c r="E40" s="156"/>
      <c r="F40" s="155" t="str">
        <f t="shared" si="0"/>
        <v>-</v>
      </c>
    </row>
    <row r="41" spans="1:6" s="150" customFormat="1" ht="12.75">
      <c r="A41" s="157" t="s">
        <v>1877</v>
      </c>
      <c r="B41" s="152" t="s">
        <v>1878</v>
      </c>
      <c r="C41" s="153">
        <v>30</v>
      </c>
      <c r="D41" s="154">
        <f>SUM(D42:D45)-D46</f>
        <v>111840</v>
      </c>
      <c r="E41" s="154">
        <f>SUM(E42:E45)-E46</f>
        <v>102821</v>
      </c>
      <c r="F41" s="155">
        <f t="shared" si="0"/>
        <v>91.93580114449213</v>
      </c>
    </row>
    <row r="42" spans="1:6" s="150" customFormat="1" ht="12.75">
      <c r="A42" s="151" t="s">
        <v>1879</v>
      </c>
      <c r="B42" s="152" t="s">
        <v>1131</v>
      </c>
      <c r="C42" s="153">
        <v>31</v>
      </c>
      <c r="D42" s="156">
        <v>111840</v>
      </c>
      <c r="E42" s="156">
        <v>102821</v>
      </c>
      <c r="F42" s="155">
        <f t="shared" si="0"/>
        <v>91.93580114449213</v>
      </c>
    </row>
    <row r="43" spans="1:6" s="150" customFormat="1" ht="12.75">
      <c r="A43" s="151" t="s">
        <v>1880</v>
      </c>
      <c r="B43" s="152" t="s">
        <v>1102</v>
      </c>
      <c r="C43" s="153">
        <v>32</v>
      </c>
      <c r="D43" s="156"/>
      <c r="E43" s="156"/>
      <c r="F43" s="155" t="str">
        <f t="shared" si="0"/>
        <v>-</v>
      </c>
    </row>
    <row r="44" spans="1:6" s="150" customFormat="1" ht="12.75">
      <c r="A44" s="151" t="s">
        <v>1881</v>
      </c>
      <c r="B44" s="152" t="s">
        <v>1103</v>
      </c>
      <c r="C44" s="153">
        <v>33</v>
      </c>
      <c r="D44" s="156"/>
      <c r="E44" s="156"/>
      <c r="F44" s="155" t="str">
        <f t="shared" si="0"/>
        <v>-</v>
      </c>
    </row>
    <row r="45" spans="1:6" s="150" customFormat="1" ht="12.75">
      <c r="A45" s="151" t="s">
        <v>1882</v>
      </c>
      <c r="B45" s="152" t="s">
        <v>1104</v>
      </c>
      <c r="C45" s="153">
        <v>34</v>
      </c>
      <c r="D45" s="156"/>
      <c r="E45" s="156"/>
      <c r="F45" s="155" t="str">
        <f t="shared" si="0"/>
        <v>-</v>
      </c>
    </row>
    <row r="46" spans="1:6" s="150" customFormat="1" ht="12.75">
      <c r="A46" s="151" t="s">
        <v>1883</v>
      </c>
      <c r="B46" s="152" t="s">
        <v>1884</v>
      </c>
      <c r="C46" s="153">
        <v>35</v>
      </c>
      <c r="D46" s="156"/>
      <c r="E46" s="156"/>
      <c r="F46" s="155" t="str">
        <f t="shared" si="0"/>
        <v>-</v>
      </c>
    </row>
    <row r="47" spans="1:6" s="150" customFormat="1" ht="12.75">
      <c r="A47" s="157" t="s">
        <v>1885</v>
      </c>
      <c r="B47" s="152" t="s">
        <v>1886</v>
      </c>
      <c r="C47" s="153">
        <v>36</v>
      </c>
      <c r="D47" s="154">
        <f>SUM(D48:D49)-D50</f>
        <v>0</v>
      </c>
      <c r="E47" s="154">
        <f>SUM(E48:E49)-E50</f>
        <v>0</v>
      </c>
      <c r="F47" s="155" t="str">
        <f t="shared" si="0"/>
        <v>-</v>
      </c>
    </row>
    <row r="48" spans="1:6" s="150" customFormat="1" ht="12.75">
      <c r="A48" s="151" t="s">
        <v>1887</v>
      </c>
      <c r="B48" s="152" t="s">
        <v>1106</v>
      </c>
      <c r="C48" s="153">
        <v>37</v>
      </c>
      <c r="D48" s="156"/>
      <c r="E48" s="156"/>
      <c r="F48" s="155" t="str">
        <f t="shared" si="0"/>
        <v>-</v>
      </c>
    </row>
    <row r="49" spans="1:6" s="150" customFormat="1" ht="12.75">
      <c r="A49" s="151" t="s">
        <v>1888</v>
      </c>
      <c r="B49" s="152" t="s">
        <v>1107</v>
      </c>
      <c r="C49" s="153">
        <v>38</v>
      </c>
      <c r="D49" s="156"/>
      <c r="E49" s="156"/>
      <c r="F49" s="155" t="str">
        <f t="shared" si="0"/>
        <v>-</v>
      </c>
    </row>
    <row r="50" spans="1:6" s="150" customFormat="1" ht="12.75">
      <c r="A50" s="151" t="s">
        <v>1889</v>
      </c>
      <c r="B50" s="152" t="s">
        <v>1890</v>
      </c>
      <c r="C50" s="153">
        <v>39</v>
      </c>
      <c r="D50" s="156"/>
      <c r="E50" s="156"/>
      <c r="F50" s="155" t="str">
        <f t="shared" si="0"/>
        <v>-</v>
      </c>
    </row>
    <row r="51" spans="1:6" s="150" customFormat="1" ht="12.75">
      <c r="A51" s="157" t="s">
        <v>1891</v>
      </c>
      <c r="B51" s="152" t="s">
        <v>1892</v>
      </c>
      <c r="C51" s="153">
        <v>40</v>
      </c>
      <c r="D51" s="154">
        <f>SUM(D52:D55)-D56</f>
        <v>0</v>
      </c>
      <c r="E51" s="154">
        <f>SUM(E52:E55)-E56</f>
        <v>0</v>
      </c>
      <c r="F51" s="155" t="str">
        <f t="shared" si="0"/>
        <v>-</v>
      </c>
    </row>
    <row r="52" spans="1:6" s="150" customFormat="1" ht="12.75">
      <c r="A52" s="151" t="s">
        <v>1893</v>
      </c>
      <c r="B52" s="152" t="s">
        <v>1109</v>
      </c>
      <c r="C52" s="153">
        <v>41</v>
      </c>
      <c r="D52" s="156"/>
      <c r="E52" s="156"/>
      <c r="F52" s="155" t="str">
        <f t="shared" si="0"/>
        <v>-</v>
      </c>
    </row>
    <row r="53" spans="1:6" s="150" customFormat="1" ht="12.75">
      <c r="A53" s="151" t="s">
        <v>1894</v>
      </c>
      <c r="B53" s="152" t="s">
        <v>1895</v>
      </c>
      <c r="C53" s="153">
        <v>42</v>
      </c>
      <c r="D53" s="156">
        <v>12200</v>
      </c>
      <c r="E53" s="156">
        <v>12200</v>
      </c>
      <c r="F53" s="155">
        <f t="shared" si="0"/>
        <v>100</v>
      </c>
    </row>
    <row r="54" spans="1:6" s="150" customFormat="1" ht="12.75">
      <c r="A54" s="151" t="s">
        <v>1896</v>
      </c>
      <c r="B54" s="152" t="s">
        <v>1111</v>
      </c>
      <c r="C54" s="153">
        <v>43</v>
      </c>
      <c r="D54" s="156"/>
      <c r="E54" s="156"/>
      <c r="F54" s="155" t="str">
        <f t="shared" si="0"/>
        <v>-</v>
      </c>
    </row>
    <row r="55" spans="1:6" s="150" customFormat="1" ht="12.75">
      <c r="A55" s="151" t="s">
        <v>1897</v>
      </c>
      <c r="B55" s="152" t="s">
        <v>1112</v>
      </c>
      <c r="C55" s="153">
        <v>44</v>
      </c>
      <c r="D55" s="156"/>
      <c r="E55" s="156"/>
      <c r="F55" s="155" t="str">
        <f t="shared" si="0"/>
        <v>-</v>
      </c>
    </row>
    <row r="56" spans="1:6" s="150" customFormat="1" ht="12.75">
      <c r="A56" s="151" t="s">
        <v>1898</v>
      </c>
      <c r="B56" s="152" t="s">
        <v>1899</v>
      </c>
      <c r="C56" s="153">
        <v>45</v>
      </c>
      <c r="D56" s="156">
        <v>12200</v>
      </c>
      <c r="E56" s="156">
        <v>12200</v>
      </c>
      <c r="F56" s="155">
        <f t="shared" si="0"/>
        <v>100</v>
      </c>
    </row>
    <row r="57" spans="1:6" s="150" customFormat="1" ht="12.75">
      <c r="A57" s="151" t="s">
        <v>1900</v>
      </c>
      <c r="B57" s="152" t="s">
        <v>1901</v>
      </c>
      <c r="C57" s="153">
        <v>46</v>
      </c>
      <c r="D57" s="156"/>
      <c r="E57" s="156"/>
      <c r="F57" s="155" t="str">
        <f t="shared" si="0"/>
        <v>-</v>
      </c>
    </row>
    <row r="58" spans="1:6" s="150" customFormat="1" ht="12.75">
      <c r="A58" s="151" t="s">
        <v>1902</v>
      </c>
      <c r="B58" s="152" t="s">
        <v>1903</v>
      </c>
      <c r="C58" s="153">
        <v>47</v>
      </c>
      <c r="D58" s="154">
        <f>SUM(D59:D60)-D61</f>
        <v>0</v>
      </c>
      <c r="E58" s="154">
        <f>SUM(E59:E60)-E61</f>
        <v>0</v>
      </c>
      <c r="F58" s="155" t="str">
        <f t="shared" si="0"/>
        <v>-</v>
      </c>
    </row>
    <row r="59" spans="1:6" s="150" customFormat="1" ht="12.75">
      <c r="A59" s="151" t="s">
        <v>1904</v>
      </c>
      <c r="B59" s="152" t="s">
        <v>1905</v>
      </c>
      <c r="C59" s="153">
        <v>48</v>
      </c>
      <c r="D59" s="156"/>
      <c r="E59" s="156"/>
      <c r="F59" s="155" t="str">
        <f t="shared" si="0"/>
        <v>-</v>
      </c>
    </row>
    <row r="60" spans="1:6" s="150" customFormat="1" ht="12.75">
      <c r="A60" s="151" t="s">
        <v>1906</v>
      </c>
      <c r="B60" s="152" t="s">
        <v>1907</v>
      </c>
      <c r="C60" s="153">
        <v>49</v>
      </c>
      <c r="D60" s="156">
        <v>188856</v>
      </c>
      <c r="E60" s="156">
        <v>195493</v>
      </c>
      <c r="F60" s="155">
        <f t="shared" si="0"/>
        <v>103.51431778709706</v>
      </c>
    </row>
    <row r="61" spans="1:6" s="150" customFormat="1" ht="12.75">
      <c r="A61" s="151" t="s">
        <v>1908</v>
      </c>
      <c r="B61" s="152" t="s">
        <v>1909</v>
      </c>
      <c r="C61" s="153">
        <v>50</v>
      </c>
      <c r="D61" s="156">
        <v>188856</v>
      </c>
      <c r="E61" s="156">
        <v>195493</v>
      </c>
      <c r="F61" s="155">
        <f t="shared" si="0"/>
        <v>103.51431778709706</v>
      </c>
    </row>
    <row r="62" spans="1:6" s="150" customFormat="1" ht="12.75">
      <c r="A62" s="151" t="s">
        <v>1910</v>
      </c>
      <c r="B62" s="152" t="s">
        <v>1911</v>
      </c>
      <c r="C62" s="153">
        <v>51</v>
      </c>
      <c r="D62" s="154">
        <f>SUM(D63:D68)</f>
        <v>0</v>
      </c>
      <c r="E62" s="154">
        <f>SUM(E63:E68)</f>
        <v>0</v>
      </c>
      <c r="F62" s="155" t="str">
        <f t="shared" si="0"/>
        <v>-</v>
      </c>
    </row>
    <row r="63" spans="1:6" s="150" customFormat="1" ht="12.75">
      <c r="A63" s="151" t="s">
        <v>1912</v>
      </c>
      <c r="B63" s="152" t="s">
        <v>1913</v>
      </c>
      <c r="C63" s="153">
        <v>52</v>
      </c>
      <c r="D63" s="156"/>
      <c r="E63" s="156"/>
      <c r="F63" s="155" t="str">
        <f t="shared" si="0"/>
        <v>-</v>
      </c>
    </row>
    <row r="64" spans="1:6" s="150" customFormat="1" ht="12.75">
      <c r="A64" s="151" t="s">
        <v>1914</v>
      </c>
      <c r="B64" s="152" t="s">
        <v>1915</v>
      </c>
      <c r="C64" s="153">
        <v>53</v>
      </c>
      <c r="D64" s="156"/>
      <c r="E64" s="156"/>
      <c r="F64" s="155" t="str">
        <f t="shared" si="0"/>
        <v>-</v>
      </c>
    </row>
    <row r="65" spans="1:6" s="150" customFormat="1" ht="12.75">
      <c r="A65" s="151" t="s">
        <v>1916</v>
      </c>
      <c r="B65" s="152" t="s">
        <v>1917</v>
      </c>
      <c r="C65" s="153">
        <v>54</v>
      </c>
      <c r="D65" s="156"/>
      <c r="E65" s="156"/>
      <c r="F65" s="155" t="str">
        <f t="shared" si="0"/>
        <v>-</v>
      </c>
    </row>
    <row r="66" spans="1:6" s="150" customFormat="1" ht="12.75">
      <c r="A66" s="151" t="s">
        <v>1918</v>
      </c>
      <c r="B66" s="152" t="s">
        <v>1919</v>
      </c>
      <c r="C66" s="153">
        <v>55</v>
      </c>
      <c r="D66" s="156"/>
      <c r="E66" s="156"/>
      <c r="F66" s="155" t="str">
        <f t="shared" si="0"/>
        <v>-</v>
      </c>
    </row>
    <row r="67" spans="1:6" s="150" customFormat="1" ht="12.75">
      <c r="A67" s="151" t="s">
        <v>1920</v>
      </c>
      <c r="B67" s="152" t="s">
        <v>1921</v>
      </c>
      <c r="C67" s="153">
        <v>56</v>
      </c>
      <c r="D67" s="156"/>
      <c r="E67" s="156"/>
      <c r="F67" s="155" t="str">
        <f t="shared" si="0"/>
        <v>-</v>
      </c>
    </row>
    <row r="68" spans="1:6" s="150" customFormat="1" ht="12.75">
      <c r="A68" s="158" t="s">
        <v>1922</v>
      </c>
      <c r="B68" s="152" t="s">
        <v>1923</v>
      </c>
      <c r="C68" s="153">
        <v>57</v>
      </c>
      <c r="D68" s="156"/>
      <c r="E68" s="156"/>
      <c r="F68" s="155" t="str">
        <f t="shared" si="0"/>
        <v>-</v>
      </c>
    </row>
    <row r="69" spans="1:6" s="150" customFormat="1" ht="12.75">
      <c r="A69" s="158" t="s">
        <v>1924</v>
      </c>
      <c r="B69" s="152" t="s">
        <v>1925</v>
      </c>
      <c r="C69" s="153">
        <v>58</v>
      </c>
      <c r="D69" s="154">
        <f>SUM(D70:D73)</f>
        <v>0</v>
      </c>
      <c r="E69" s="154">
        <f>SUM(E70:E73)</f>
        <v>0</v>
      </c>
      <c r="F69" s="155" t="str">
        <f t="shared" si="0"/>
        <v>-</v>
      </c>
    </row>
    <row r="70" spans="1:6" s="150" customFormat="1" ht="12.75">
      <c r="A70" s="158" t="s">
        <v>1926</v>
      </c>
      <c r="B70" s="152" t="s">
        <v>1927</v>
      </c>
      <c r="C70" s="153">
        <v>59</v>
      </c>
      <c r="D70" s="156"/>
      <c r="E70" s="156"/>
      <c r="F70" s="155" t="str">
        <f t="shared" si="0"/>
        <v>-</v>
      </c>
    </row>
    <row r="71" spans="1:6" s="150" customFormat="1" ht="12.75">
      <c r="A71" s="158" t="s">
        <v>1928</v>
      </c>
      <c r="B71" s="152" t="s">
        <v>1929</v>
      </c>
      <c r="C71" s="153">
        <v>60</v>
      </c>
      <c r="D71" s="156"/>
      <c r="E71" s="156"/>
      <c r="F71" s="155" t="str">
        <f t="shared" si="0"/>
        <v>-</v>
      </c>
    </row>
    <row r="72" spans="1:6" s="150" customFormat="1" ht="12.75">
      <c r="A72" s="158" t="s">
        <v>1930</v>
      </c>
      <c r="B72" s="152" t="s">
        <v>1931</v>
      </c>
      <c r="C72" s="153">
        <v>61</v>
      </c>
      <c r="D72" s="156"/>
      <c r="E72" s="156"/>
      <c r="F72" s="155" t="str">
        <f t="shared" si="0"/>
        <v>-</v>
      </c>
    </row>
    <row r="73" spans="1:6" s="150" customFormat="1" ht="12.75">
      <c r="A73" s="158" t="s">
        <v>1932</v>
      </c>
      <c r="B73" s="152" t="s">
        <v>1933</v>
      </c>
      <c r="C73" s="153">
        <v>62</v>
      </c>
      <c r="D73" s="156"/>
      <c r="E73" s="156"/>
      <c r="F73" s="155" t="str">
        <f t="shared" si="0"/>
        <v>-</v>
      </c>
    </row>
    <row r="74" spans="1:6" s="150" customFormat="1" ht="12.75">
      <c r="A74" s="158" t="s">
        <v>1934</v>
      </c>
      <c r="B74" s="152" t="s">
        <v>1935</v>
      </c>
      <c r="C74" s="153">
        <v>63</v>
      </c>
      <c r="D74" s="154">
        <f>D75+D84+D92+D123+D139+D151+D168+D169</f>
        <v>463323</v>
      </c>
      <c r="E74" s="154">
        <f>E75+E84+E92+E123+E139+E151+E168+E169</f>
        <v>784892</v>
      </c>
      <c r="F74" s="155">
        <f t="shared" si="0"/>
        <v>169.40492917467944</v>
      </c>
    </row>
    <row r="75" spans="1:6" s="150" customFormat="1" ht="12.75">
      <c r="A75" s="158" t="s">
        <v>1936</v>
      </c>
      <c r="B75" s="152" t="s">
        <v>1937</v>
      </c>
      <c r="C75" s="153">
        <v>64</v>
      </c>
      <c r="D75" s="154">
        <f>+D76+D81+D82+D83</f>
        <v>38</v>
      </c>
      <c r="E75" s="154">
        <f>+E76+E81+E82+E83</f>
        <v>0</v>
      </c>
      <c r="F75" s="155">
        <f t="shared" si="0"/>
        <v>0</v>
      </c>
    </row>
    <row r="76" spans="1:6" s="150" customFormat="1" ht="12.75">
      <c r="A76" s="151" t="s">
        <v>1938</v>
      </c>
      <c r="B76" s="160" t="s">
        <v>1939</v>
      </c>
      <c r="C76" s="153">
        <v>65</v>
      </c>
      <c r="D76" s="154">
        <f>SUM(D77:D80)</f>
        <v>38</v>
      </c>
      <c r="E76" s="154">
        <f>SUM(E77:E80)</f>
        <v>0</v>
      </c>
      <c r="F76" s="155">
        <f aca="true" t="shared" si="1" ref="F76:F139">IF(D76&gt;0,IF(E76/D76&gt;=100,"&gt;&gt;100",E76/D76*100),"-")</f>
        <v>0</v>
      </c>
    </row>
    <row r="77" spans="1:6" s="150" customFormat="1" ht="12.75">
      <c r="A77" s="151" t="s">
        <v>1940</v>
      </c>
      <c r="B77" s="152" t="s">
        <v>1941</v>
      </c>
      <c r="C77" s="153">
        <v>66</v>
      </c>
      <c r="D77" s="156"/>
      <c r="E77" s="156"/>
      <c r="F77" s="155" t="str">
        <f t="shared" si="1"/>
        <v>-</v>
      </c>
    </row>
    <row r="78" spans="1:6" s="150" customFormat="1" ht="12.75">
      <c r="A78" s="151" t="s">
        <v>1942</v>
      </c>
      <c r="B78" s="152" t="s">
        <v>1943</v>
      </c>
      <c r="C78" s="153">
        <v>67</v>
      </c>
      <c r="D78" s="156">
        <v>38</v>
      </c>
      <c r="E78" s="156">
        <v>0</v>
      </c>
      <c r="F78" s="155">
        <f t="shared" si="1"/>
        <v>0</v>
      </c>
    </row>
    <row r="79" spans="1:6" s="150" customFormat="1" ht="12.75">
      <c r="A79" s="151" t="s">
        <v>1944</v>
      </c>
      <c r="B79" s="152" t="s">
        <v>1945</v>
      </c>
      <c r="C79" s="153">
        <v>68</v>
      </c>
      <c r="D79" s="156"/>
      <c r="E79" s="156"/>
      <c r="F79" s="155" t="str">
        <f t="shared" si="1"/>
        <v>-</v>
      </c>
    </row>
    <row r="80" spans="1:6" s="150" customFormat="1" ht="12.75">
      <c r="A80" s="151" t="s">
        <v>1946</v>
      </c>
      <c r="B80" s="152" t="s">
        <v>1947</v>
      </c>
      <c r="C80" s="153">
        <v>69</v>
      </c>
      <c r="D80" s="156"/>
      <c r="E80" s="156">
        <v>0</v>
      </c>
      <c r="F80" s="155" t="str">
        <f t="shared" si="1"/>
        <v>-</v>
      </c>
    </row>
    <row r="81" spans="1:6" s="150" customFormat="1" ht="12.75">
      <c r="A81" s="151" t="s">
        <v>1948</v>
      </c>
      <c r="B81" s="160" t="s">
        <v>1949</v>
      </c>
      <c r="C81" s="153">
        <v>70</v>
      </c>
      <c r="D81" s="156"/>
      <c r="E81" s="156"/>
      <c r="F81" s="155" t="str">
        <f t="shared" si="1"/>
        <v>-</v>
      </c>
    </row>
    <row r="82" spans="1:6" s="150" customFormat="1" ht="12.75">
      <c r="A82" s="151" t="s">
        <v>1950</v>
      </c>
      <c r="B82" s="160" t="s">
        <v>1951</v>
      </c>
      <c r="C82" s="153">
        <v>71</v>
      </c>
      <c r="D82" s="156"/>
      <c r="E82" s="156">
        <v>0</v>
      </c>
      <c r="F82" s="155" t="str">
        <f t="shared" si="1"/>
        <v>-</v>
      </c>
    </row>
    <row r="83" spans="1:6" s="150" customFormat="1" ht="12.75">
      <c r="A83" s="151" t="s">
        <v>1952</v>
      </c>
      <c r="B83" s="160" t="s">
        <v>1953</v>
      </c>
      <c r="C83" s="153">
        <v>72</v>
      </c>
      <c r="D83" s="156"/>
      <c r="E83" s="156"/>
      <c r="F83" s="155" t="str">
        <f t="shared" si="1"/>
        <v>-</v>
      </c>
    </row>
    <row r="84" spans="1:6" s="150" customFormat="1" ht="22.5">
      <c r="A84" s="151" t="s">
        <v>1954</v>
      </c>
      <c r="B84" s="152" t="s">
        <v>1955</v>
      </c>
      <c r="C84" s="153">
        <v>73</v>
      </c>
      <c r="D84" s="154">
        <f>+D85+SUM(D88:D91)</f>
        <v>12945</v>
      </c>
      <c r="E84" s="154">
        <f>+E85+SUM(E88:E91)</f>
        <v>55552</v>
      </c>
      <c r="F84" s="155">
        <f t="shared" si="1"/>
        <v>429.1386635766705</v>
      </c>
    </row>
    <row r="85" spans="1:6" s="150" customFormat="1" ht="12.75">
      <c r="A85" s="151" t="s">
        <v>1956</v>
      </c>
      <c r="B85" s="160" t="s">
        <v>1957</v>
      </c>
      <c r="C85" s="153">
        <v>74</v>
      </c>
      <c r="D85" s="154">
        <f>SUM(D86:D87)</f>
        <v>0</v>
      </c>
      <c r="E85" s="154">
        <f>SUM(E86:E87)</f>
        <v>0</v>
      </c>
      <c r="F85" s="155" t="str">
        <f t="shared" si="1"/>
        <v>-</v>
      </c>
    </row>
    <row r="86" spans="1:6" s="150" customFormat="1" ht="12.75">
      <c r="A86" s="151" t="s">
        <v>1958</v>
      </c>
      <c r="B86" s="152" t="s">
        <v>1959</v>
      </c>
      <c r="C86" s="153">
        <v>75</v>
      </c>
      <c r="D86" s="156"/>
      <c r="E86" s="156"/>
      <c r="F86" s="155" t="str">
        <f t="shared" si="1"/>
        <v>-</v>
      </c>
    </row>
    <row r="87" spans="1:6" s="150" customFormat="1" ht="12.75">
      <c r="A87" s="151" t="s">
        <v>1960</v>
      </c>
      <c r="B87" s="152" t="s">
        <v>1961</v>
      </c>
      <c r="C87" s="153">
        <v>76</v>
      </c>
      <c r="D87" s="156"/>
      <c r="E87" s="156"/>
      <c r="F87" s="155" t="str">
        <f t="shared" si="1"/>
        <v>-</v>
      </c>
    </row>
    <row r="88" spans="1:6" s="150" customFormat="1" ht="12.75">
      <c r="A88" s="151" t="s">
        <v>1962</v>
      </c>
      <c r="B88" s="160" t="s">
        <v>1963</v>
      </c>
      <c r="C88" s="153">
        <v>77</v>
      </c>
      <c r="D88" s="156"/>
      <c r="E88" s="156"/>
      <c r="F88" s="155" t="str">
        <f t="shared" si="1"/>
        <v>-</v>
      </c>
    </row>
    <row r="89" spans="1:6" s="150" customFormat="1" ht="12.75">
      <c r="A89" s="151" t="s">
        <v>1964</v>
      </c>
      <c r="B89" s="160" t="s">
        <v>1965</v>
      </c>
      <c r="C89" s="153">
        <v>78</v>
      </c>
      <c r="D89" s="156"/>
      <c r="E89" s="156">
        <v>0</v>
      </c>
      <c r="F89" s="155" t="str">
        <f t="shared" si="1"/>
        <v>-</v>
      </c>
    </row>
    <row r="90" spans="1:6" s="150" customFormat="1" ht="12.75">
      <c r="A90" s="151" t="s">
        <v>1966</v>
      </c>
      <c r="B90" s="160" t="s">
        <v>1967</v>
      </c>
      <c r="C90" s="153">
        <v>79</v>
      </c>
      <c r="D90" s="156"/>
      <c r="E90" s="156">
        <v>161</v>
      </c>
      <c r="F90" s="155" t="str">
        <f t="shared" si="1"/>
        <v>-</v>
      </c>
    </row>
    <row r="91" spans="1:6" s="150" customFormat="1" ht="12.75">
      <c r="A91" s="151" t="s">
        <v>1968</v>
      </c>
      <c r="B91" s="160" t="s">
        <v>1969</v>
      </c>
      <c r="C91" s="153">
        <v>80</v>
      </c>
      <c r="D91" s="156">
        <v>12945</v>
      </c>
      <c r="E91" s="156">
        <v>55391</v>
      </c>
      <c r="F91" s="155">
        <f t="shared" si="1"/>
        <v>427.8949401313248</v>
      </c>
    </row>
    <row r="92" spans="1:6" s="150" customFormat="1" ht="12.75">
      <c r="A92" s="151" t="s">
        <v>1970</v>
      </c>
      <c r="B92" s="152" t="s">
        <v>1971</v>
      </c>
      <c r="C92" s="153">
        <v>81</v>
      </c>
      <c r="D92" s="154">
        <f>D93+D111-D122</f>
        <v>0</v>
      </c>
      <c r="E92" s="154">
        <f>E93+E111-E122</f>
        <v>0</v>
      </c>
      <c r="F92" s="155" t="str">
        <f t="shared" si="1"/>
        <v>-</v>
      </c>
    </row>
    <row r="93" spans="1:6" s="150" customFormat="1" ht="12.75">
      <c r="A93" s="151"/>
      <c r="B93" s="152" t="s">
        <v>1972</v>
      </c>
      <c r="C93" s="153">
        <v>82</v>
      </c>
      <c r="D93" s="154">
        <f>SUM(D94:D110)</f>
        <v>0</v>
      </c>
      <c r="E93" s="154">
        <f>SUM(E94:E110)</f>
        <v>0</v>
      </c>
      <c r="F93" s="155" t="str">
        <f t="shared" si="1"/>
        <v>-</v>
      </c>
    </row>
    <row r="94" spans="1:6" s="150" customFormat="1" ht="12.75">
      <c r="A94" s="151" t="s">
        <v>1973</v>
      </c>
      <c r="B94" s="160" t="s">
        <v>1974</v>
      </c>
      <c r="C94" s="153">
        <v>83</v>
      </c>
      <c r="D94" s="156"/>
      <c r="E94" s="156"/>
      <c r="F94" s="155" t="str">
        <f t="shared" si="1"/>
        <v>-</v>
      </c>
    </row>
    <row r="95" spans="1:6" s="150" customFormat="1" ht="12.75">
      <c r="A95" s="151" t="s">
        <v>1975</v>
      </c>
      <c r="B95" s="160" t="s">
        <v>1976</v>
      </c>
      <c r="C95" s="153">
        <v>84</v>
      </c>
      <c r="D95" s="156"/>
      <c r="E95" s="156"/>
      <c r="F95" s="155" t="str">
        <f t="shared" si="1"/>
        <v>-</v>
      </c>
    </row>
    <row r="96" spans="1:6" s="150" customFormat="1" ht="12.75">
      <c r="A96" s="151" t="s">
        <v>1977</v>
      </c>
      <c r="B96" s="160" t="s">
        <v>1978</v>
      </c>
      <c r="C96" s="153">
        <v>85</v>
      </c>
      <c r="D96" s="156"/>
      <c r="E96" s="156"/>
      <c r="F96" s="155" t="str">
        <f t="shared" si="1"/>
        <v>-</v>
      </c>
    </row>
    <row r="97" spans="1:6" s="150" customFormat="1" ht="12.75">
      <c r="A97" s="151" t="s">
        <v>1979</v>
      </c>
      <c r="B97" s="160" t="s">
        <v>1980</v>
      </c>
      <c r="C97" s="153">
        <v>86</v>
      </c>
      <c r="D97" s="156"/>
      <c r="E97" s="156"/>
      <c r="F97" s="155" t="str">
        <f t="shared" si="1"/>
        <v>-</v>
      </c>
    </row>
    <row r="98" spans="1:6" s="150" customFormat="1" ht="12.75">
      <c r="A98" s="151" t="s">
        <v>1981</v>
      </c>
      <c r="B98" s="160" t="s">
        <v>1982</v>
      </c>
      <c r="C98" s="153">
        <v>87</v>
      </c>
      <c r="D98" s="156"/>
      <c r="E98" s="156"/>
      <c r="F98" s="155" t="str">
        <f t="shared" si="1"/>
        <v>-</v>
      </c>
    </row>
    <row r="99" spans="1:6" s="150" customFormat="1" ht="12.75">
      <c r="A99" s="151" t="s">
        <v>1983</v>
      </c>
      <c r="B99" s="160" t="s">
        <v>1984</v>
      </c>
      <c r="C99" s="153">
        <v>88</v>
      </c>
      <c r="D99" s="156"/>
      <c r="E99" s="156"/>
      <c r="F99" s="155" t="str">
        <f t="shared" si="1"/>
        <v>-</v>
      </c>
    </row>
    <row r="100" spans="1:6" s="150" customFormat="1" ht="12.75">
      <c r="A100" s="151" t="s">
        <v>1985</v>
      </c>
      <c r="B100" s="160" t="s">
        <v>1986</v>
      </c>
      <c r="C100" s="153">
        <v>89</v>
      </c>
      <c r="D100" s="156"/>
      <c r="E100" s="156"/>
      <c r="F100" s="155" t="str">
        <f t="shared" si="1"/>
        <v>-</v>
      </c>
    </row>
    <row r="101" spans="1:6" s="150" customFormat="1" ht="12.75">
      <c r="A101" s="151" t="s">
        <v>1987</v>
      </c>
      <c r="B101" s="160" t="s">
        <v>1988</v>
      </c>
      <c r="C101" s="153">
        <v>90</v>
      </c>
      <c r="D101" s="156"/>
      <c r="E101" s="156"/>
      <c r="F101" s="155" t="str">
        <f t="shared" si="1"/>
        <v>-</v>
      </c>
    </row>
    <row r="102" spans="1:6" s="150" customFormat="1" ht="12.75">
      <c r="A102" s="151" t="s">
        <v>1989</v>
      </c>
      <c r="B102" s="160" t="s">
        <v>1990</v>
      </c>
      <c r="C102" s="153">
        <v>91</v>
      </c>
      <c r="D102" s="156"/>
      <c r="E102" s="156"/>
      <c r="F102" s="155" t="str">
        <f t="shared" si="1"/>
        <v>-</v>
      </c>
    </row>
    <row r="103" spans="1:6" s="150" customFormat="1" ht="12.75">
      <c r="A103" s="151" t="s">
        <v>1991</v>
      </c>
      <c r="B103" s="160" t="s">
        <v>1992</v>
      </c>
      <c r="C103" s="153">
        <v>92</v>
      </c>
      <c r="D103" s="156"/>
      <c r="E103" s="156"/>
      <c r="F103" s="155" t="str">
        <f t="shared" si="1"/>
        <v>-</v>
      </c>
    </row>
    <row r="104" spans="1:6" s="150" customFormat="1" ht="12.75">
      <c r="A104" s="151" t="s">
        <v>1993</v>
      </c>
      <c r="B104" s="160" t="s">
        <v>1994</v>
      </c>
      <c r="C104" s="153">
        <v>93</v>
      </c>
      <c r="D104" s="156"/>
      <c r="E104" s="156"/>
      <c r="F104" s="155" t="str">
        <f t="shared" si="1"/>
        <v>-</v>
      </c>
    </row>
    <row r="105" spans="1:6" s="150" customFormat="1" ht="12.75">
      <c r="A105" s="151" t="s">
        <v>1995</v>
      </c>
      <c r="B105" s="160" t="s">
        <v>1996</v>
      </c>
      <c r="C105" s="153">
        <v>94</v>
      </c>
      <c r="D105" s="156"/>
      <c r="E105" s="156"/>
      <c r="F105" s="155" t="str">
        <f t="shared" si="1"/>
        <v>-</v>
      </c>
    </row>
    <row r="106" spans="1:6" s="150" customFormat="1" ht="12.75">
      <c r="A106" s="151" t="s">
        <v>1997</v>
      </c>
      <c r="B106" s="160" t="s">
        <v>1998</v>
      </c>
      <c r="C106" s="153">
        <v>95</v>
      </c>
      <c r="D106" s="156"/>
      <c r="E106" s="156"/>
      <c r="F106" s="155" t="str">
        <f t="shared" si="1"/>
        <v>-</v>
      </c>
    </row>
    <row r="107" spans="1:6" s="150" customFormat="1" ht="12.75">
      <c r="A107" s="151" t="s">
        <v>1999</v>
      </c>
      <c r="B107" s="160" t="s">
        <v>2000</v>
      </c>
      <c r="C107" s="153">
        <v>96</v>
      </c>
      <c r="D107" s="156"/>
      <c r="E107" s="156"/>
      <c r="F107" s="155" t="str">
        <f t="shared" si="1"/>
        <v>-</v>
      </c>
    </row>
    <row r="108" spans="1:6" s="150" customFormat="1" ht="12.75">
      <c r="A108" s="151" t="s">
        <v>2001</v>
      </c>
      <c r="B108" s="160" t="s">
        <v>2002</v>
      </c>
      <c r="C108" s="153">
        <v>97</v>
      </c>
      <c r="D108" s="156"/>
      <c r="E108" s="156"/>
      <c r="F108" s="155" t="str">
        <f t="shared" si="1"/>
        <v>-</v>
      </c>
    </row>
    <row r="109" spans="1:6" s="150" customFormat="1" ht="12.75">
      <c r="A109" s="151" t="s">
        <v>2003</v>
      </c>
      <c r="B109" s="160" t="s">
        <v>2004</v>
      </c>
      <c r="C109" s="153">
        <v>98</v>
      </c>
      <c r="D109" s="156"/>
      <c r="E109" s="156"/>
      <c r="F109" s="155" t="str">
        <f t="shared" si="1"/>
        <v>-</v>
      </c>
    </row>
    <row r="110" spans="1:6" s="150" customFormat="1" ht="12.75">
      <c r="A110" s="151" t="s">
        <v>2005</v>
      </c>
      <c r="B110" s="160" t="s">
        <v>2006</v>
      </c>
      <c r="C110" s="153">
        <v>99</v>
      </c>
      <c r="D110" s="156"/>
      <c r="E110" s="156"/>
      <c r="F110" s="155" t="str">
        <f t="shared" si="1"/>
        <v>-</v>
      </c>
    </row>
    <row r="111" spans="1:6" s="150" customFormat="1" ht="12.75">
      <c r="A111" s="151"/>
      <c r="B111" s="152" t="s">
        <v>2007</v>
      </c>
      <c r="C111" s="153">
        <v>100</v>
      </c>
      <c r="D111" s="154">
        <f>SUM(D112:D121)</f>
        <v>0</v>
      </c>
      <c r="E111" s="154">
        <f>SUM(E112:E121)</f>
        <v>0</v>
      </c>
      <c r="F111" s="155" t="str">
        <f t="shared" si="1"/>
        <v>-</v>
      </c>
    </row>
    <row r="112" spans="1:6" s="150" customFormat="1" ht="12.75">
      <c r="A112" s="151" t="s">
        <v>2008</v>
      </c>
      <c r="B112" s="160" t="s">
        <v>2009</v>
      </c>
      <c r="C112" s="153">
        <v>101</v>
      </c>
      <c r="D112" s="156"/>
      <c r="E112" s="156"/>
      <c r="F112" s="155" t="str">
        <f t="shared" si="1"/>
        <v>-</v>
      </c>
    </row>
    <row r="113" spans="1:6" s="150" customFormat="1" ht="12.75">
      <c r="A113" s="151" t="s">
        <v>2010</v>
      </c>
      <c r="B113" s="160" t="s">
        <v>2011</v>
      </c>
      <c r="C113" s="153">
        <v>102</v>
      </c>
      <c r="D113" s="156"/>
      <c r="E113" s="156"/>
      <c r="F113" s="155" t="str">
        <f t="shared" si="1"/>
        <v>-</v>
      </c>
    </row>
    <row r="114" spans="1:6" s="150" customFormat="1" ht="12.75">
      <c r="A114" s="151" t="s">
        <v>2012</v>
      </c>
      <c r="B114" s="160" t="s">
        <v>2013</v>
      </c>
      <c r="C114" s="153">
        <v>103</v>
      </c>
      <c r="D114" s="156"/>
      <c r="E114" s="156"/>
      <c r="F114" s="155" t="str">
        <f t="shared" si="1"/>
        <v>-</v>
      </c>
    </row>
    <row r="115" spans="1:6" s="150" customFormat="1" ht="12.75">
      <c r="A115" s="151" t="s">
        <v>2014</v>
      </c>
      <c r="B115" s="160" t="s">
        <v>2015</v>
      </c>
      <c r="C115" s="153">
        <v>104</v>
      </c>
      <c r="D115" s="156"/>
      <c r="E115" s="156"/>
      <c r="F115" s="155" t="str">
        <f t="shared" si="1"/>
        <v>-</v>
      </c>
    </row>
    <row r="116" spans="1:6" s="150" customFormat="1" ht="12.75">
      <c r="A116" s="151" t="s">
        <v>2016</v>
      </c>
      <c r="B116" s="160" t="s">
        <v>2017</v>
      </c>
      <c r="C116" s="153">
        <v>105</v>
      </c>
      <c r="D116" s="156"/>
      <c r="E116" s="156"/>
      <c r="F116" s="155" t="str">
        <f t="shared" si="1"/>
        <v>-</v>
      </c>
    </row>
    <row r="117" spans="1:6" s="150" customFormat="1" ht="12.75">
      <c r="A117" s="151" t="s">
        <v>2018</v>
      </c>
      <c r="B117" s="160" t="s">
        <v>2019</v>
      </c>
      <c r="C117" s="153">
        <v>106</v>
      </c>
      <c r="D117" s="156"/>
      <c r="E117" s="156"/>
      <c r="F117" s="155" t="str">
        <f t="shared" si="1"/>
        <v>-</v>
      </c>
    </row>
    <row r="118" spans="1:6" s="150" customFormat="1" ht="12.75">
      <c r="A118" s="151" t="s">
        <v>2020</v>
      </c>
      <c r="B118" s="160" t="s">
        <v>2021</v>
      </c>
      <c r="C118" s="153">
        <v>107</v>
      </c>
      <c r="D118" s="156"/>
      <c r="E118" s="156"/>
      <c r="F118" s="155" t="str">
        <f t="shared" si="1"/>
        <v>-</v>
      </c>
    </row>
    <row r="119" spans="1:6" s="150" customFormat="1" ht="12.75">
      <c r="A119" s="151" t="s">
        <v>2022</v>
      </c>
      <c r="B119" s="160" t="s">
        <v>2023</v>
      </c>
      <c r="C119" s="153">
        <v>108</v>
      </c>
      <c r="D119" s="156"/>
      <c r="E119" s="156"/>
      <c r="F119" s="155" t="str">
        <f t="shared" si="1"/>
        <v>-</v>
      </c>
    </row>
    <row r="120" spans="1:6" s="150" customFormat="1" ht="12.75">
      <c r="A120" s="151" t="s">
        <v>2024</v>
      </c>
      <c r="B120" s="160" t="s">
        <v>2025</v>
      </c>
      <c r="C120" s="153">
        <v>109</v>
      </c>
      <c r="D120" s="156"/>
      <c r="E120" s="156"/>
      <c r="F120" s="155" t="str">
        <f t="shared" si="1"/>
        <v>-</v>
      </c>
    </row>
    <row r="121" spans="1:6" s="150" customFormat="1" ht="12.75">
      <c r="A121" s="151" t="s">
        <v>2026</v>
      </c>
      <c r="B121" s="160" t="s">
        <v>2027</v>
      </c>
      <c r="C121" s="153">
        <v>110</v>
      </c>
      <c r="D121" s="156"/>
      <c r="E121" s="156"/>
      <c r="F121" s="155" t="str">
        <f t="shared" si="1"/>
        <v>-</v>
      </c>
    </row>
    <row r="122" spans="1:6" s="150" customFormat="1" ht="12.75">
      <c r="A122" s="151" t="s">
        <v>2028</v>
      </c>
      <c r="B122" s="160" t="s">
        <v>2029</v>
      </c>
      <c r="C122" s="153">
        <v>111</v>
      </c>
      <c r="D122" s="156"/>
      <c r="E122" s="156"/>
      <c r="F122" s="155" t="str">
        <f t="shared" si="1"/>
        <v>-</v>
      </c>
    </row>
    <row r="123" spans="1:6" s="150" customFormat="1" ht="12.75">
      <c r="A123" s="151" t="s">
        <v>2030</v>
      </c>
      <c r="B123" s="152" t="s">
        <v>2031</v>
      </c>
      <c r="C123" s="153">
        <v>112</v>
      </c>
      <c r="D123" s="154">
        <f>D124+D131-D138</f>
        <v>0</v>
      </c>
      <c r="E123" s="154">
        <f>E124+E131-E138</f>
        <v>0</v>
      </c>
      <c r="F123" s="155" t="str">
        <f t="shared" si="1"/>
        <v>-</v>
      </c>
    </row>
    <row r="124" spans="1:6" s="150" customFormat="1" ht="12.75">
      <c r="A124" s="151"/>
      <c r="B124" s="152" t="s">
        <v>2032</v>
      </c>
      <c r="C124" s="153">
        <v>113</v>
      </c>
      <c r="D124" s="154">
        <f>SUM(D125:D130)</f>
        <v>0</v>
      </c>
      <c r="E124" s="154">
        <f>SUM(E125:E130)</f>
        <v>0</v>
      </c>
      <c r="F124" s="155" t="str">
        <f t="shared" si="1"/>
        <v>-</v>
      </c>
    </row>
    <row r="125" spans="1:6" s="150" customFormat="1" ht="12.75">
      <c r="A125" s="151" t="s">
        <v>2033</v>
      </c>
      <c r="B125" s="152" t="s">
        <v>2034</v>
      </c>
      <c r="C125" s="153">
        <v>114</v>
      </c>
      <c r="D125" s="156"/>
      <c r="E125" s="156"/>
      <c r="F125" s="155" t="str">
        <f t="shared" si="1"/>
        <v>-</v>
      </c>
    </row>
    <row r="126" spans="1:6" s="150" customFormat="1" ht="12.75">
      <c r="A126" s="151" t="s">
        <v>2035</v>
      </c>
      <c r="B126" s="152" t="s">
        <v>2036</v>
      </c>
      <c r="C126" s="153">
        <v>115</v>
      </c>
      <c r="D126" s="156"/>
      <c r="E126" s="156"/>
      <c r="F126" s="155" t="str">
        <f t="shared" si="1"/>
        <v>-</v>
      </c>
    </row>
    <row r="127" spans="1:6" s="150" customFormat="1" ht="12.75">
      <c r="A127" s="151" t="s">
        <v>2037</v>
      </c>
      <c r="B127" s="152" t="s">
        <v>2038</v>
      </c>
      <c r="C127" s="153">
        <v>116</v>
      </c>
      <c r="D127" s="156"/>
      <c r="E127" s="156"/>
      <c r="F127" s="155" t="str">
        <f t="shared" si="1"/>
        <v>-</v>
      </c>
    </row>
    <row r="128" spans="1:6" s="150" customFormat="1" ht="12.75">
      <c r="A128" s="151" t="s">
        <v>2039</v>
      </c>
      <c r="B128" s="152" t="s">
        <v>2040</v>
      </c>
      <c r="C128" s="153">
        <v>117</v>
      </c>
      <c r="D128" s="156"/>
      <c r="E128" s="156"/>
      <c r="F128" s="155" t="str">
        <f t="shared" si="1"/>
        <v>-</v>
      </c>
    </row>
    <row r="129" spans="1:6" s="150" customFormat="1" ht="12.75">
      <c r="A129" s="151" t="s">
        <v>2041</v>
      </c>
      <c r="B129" s="152" t="s">
        <v>2042</v>
      </c>
      <c r="C129" s="153">
        <v>118</v>
      </c>
      <c r="D129" s="156"/>
      <c r="E129" s="156"/>
      <c r="F129" s="155" t="str">
        <f t="shared" si="1"/>
        <v>-</v>
      </c>
    </row>
    <row r="130" spans="1:6" s="150" customFormat="1" ht="12.75">
      <c r="A130" s="151" t="s">
        <v>2043</v>
      </c>
      <c r="B130" s="152" t="s">
        <v>2044</v>
      </c>
      <c r="C130" s="153">
        <v>119</v>
      </c>
      <c r="D130" s="156"/>
      <c r="E130" s="156"/>
      <c r="F130" s="155" t="str">
        <f t="shared" si="1"/>
        <v>-</v>
      </c>
    </row>
    <row r="131" spans="1:6" s="150" customFormat="1" ht="12.75">
      <c r="A131" s="151"/>
      <c r="B131" s="152" t="s">
        <v>2045</v>
      </c>
      <c r="C131" s="153">
        <v>120</v>
      </c>
      <c r="D131" s="154">
        <f>SUM(D132:D137)</f>
        <v>0</v>
      </c>
      <c r="E131" s="154">
        <f>SUM(E132:E137)</f>
        <v>0</v>
      </c>
      <c r="F131" s="155" t="str">
        <f t="shared" si="1"/>
        <v>-</v>
      </c>
    </row>
    <row r="132" spans="1:6" s="150" customFormat="1" ht="12.75">
      <c r="A132" s="151" t="s">
        <v>2046</v>
      </c>
      <c r="B132" s="152" t="s">
        <v>2034</v>
      </c>
      <c r="C132" s="153">
        <v>121</v>
      </c>
      <c r="D132" s="156"/>
      <c r="E132" s="156"/>
      <c r="F132" s="155" t="str">
        <f t="shared" si="1"/>
        <v>-</v>
      </c>
    </row>
    <row r="133" spans="1:6" s="150" customFormat="1" ht="12.75">
      <c r="A133" s="151" t="s">
        <v>2047</v>
      </c>
      <c r="B133" s="152" t="s">
        <v>2036</v>
      </c>
      <c r="C133" s="153">
        <v>122</v>
      </c>
      <c r="D133" s="156"/>
      <c r="E133" s="156"/>
      <c r="F133" s="155" t="str">
        <f t="shared" si="1"/>
        <v>-</v>
      </c>
    </row>
    <row r="134" spans="1:6" s="150" customFormat="1" ht="12.75">
      <c r="A134" s="151" t="s">
        <v>2048</v>
      </c>
      <c r="B134" s="152" t="s">
        <v>2038</v>
      </c>
      <c r="C134" s="153">
        <v>123</v>
      </c>
      <c r="D134" s="156"/>
      <c r="E134" s="156"/>
      <c r="F134" s="155" t="str">
        <f t="shared" si="1"/>
        <v>-</v>
      </c>
    </row>
    <row r="135" spans="1:6" s="150" customFormat="1" ht="12.75">
      <c r="A135" s="151" t="s">
        <v>2049</v>
      </c>
      <c r="B135" s="152" t="s">
        <v>2040</v>
      </c>
      <c r="C135" s="153">
        <v>124</v>
      </c>
      <c r="D135" s="156"/>
      <c r="E135" s="156"/>
      <c r="F135" s="155" t="str">
        <f t="shared" si="1"/>
        <v>-</v>
      </c>
    </row>
    <row r="136" spans="1:6" s="150" customFormat="1" ht="12.75">
      <c r="A136" s="151" t="s">
        <v>2050</v>
      </c>
      <c r="B136" s="152" t="s">
        <v>2042</v>
      </c>
      <c r="C136" s="153">
        <v>125</v>
      </c>
      <c r="D136" s="156"/>
      <c r="E136" s="156"/>
      <c r="F136" s="155" t="str">
        <f t="shared" si="1"/>
        <v>-</v>
      </c>
    </row>
    <row r="137" spans="1:6" s="150" customFormat="1" ht="12.75">
      <c r="A137" s="151" t="s">
        <v>2051</v>
      </c>
      <c r="B137" s="152" t="s">
        <v>2044</v>
      </c>
      <c r="C137" s="153">
        <v>126</v>
      </c>
      <c r="D137" s="156"/>
      <c r="E137" s="156"/>
      <c r="F137" s="155" t="str">
        <f t="shared" si="1"/>
        <v>-</v>
      </c>
    </row>
    <row r="138" spans="1:6" s="150" customFormat="1" ht="12.75">
      <c r="A138" s="151" t="s">
        <v>2052</v>
      </c>
      <c r="B138" s="152" t="s">
        <v>2053</v>
      </c>
      <c r="C138" s="153">
        <v>127</v>
      </c>
      <c r="D138" s="156"/>
      <c r="E138" s="156"/>
      <c r="F138" s="155" t="str">
        <f t="shared" si="1"/>
        <v>-</v>
      </c>
    </row>
    <row r="139" spans="1:6" s="150" customFormat="1" ht="12.75">
      <c r="A139" s="151" t="s">
        <v>2054</v>
      </c>
      <c r="B139" s="152" t="s">
        <v>2055</v>
      </c>
      <c r="C139" s="153">
        <v>128</v>
      </c>
      <c r="D139" s="154">
        <f>D140+D147-D150</f>
        <v>345</v>
      </c>
      <c r="E139" s="154">
        <f>E140+E147-E150</f>
        <v>345</v>
      </c>
      <c r="F139" s="155">
        <f t="shared" si="1"/>
        <v>100</v>
      </c>
    </row>
    <row r="140" spans="1:6" s="150" customFormat="1" ht="12.75">
      <c r="A140" s="151"/>
      <c r="B140" s="152" t="s">
        <v>2056</v>
      </c>
      <c r="C140" s="153">
        <v>129</v>
      </c>
      <c r="D140" s="154">
        <f>SUM(D141:D146)</f>
        <v>345</v>
      </c>
      <c r="E140" s="154">
        <f>SUM(E141:E146)</f>
        <v>345</v>
      </c>
      <c r="F140" s="155">
        <f aca="true" t="shared" si="2" ref="F140:F203">IF(D140&gt;0,IF(E140/D140&gt;=100,"&gt;&gt;100",E140/D140*100),"-")</f>
        <v>100</v>
      </c>
    </row>
    <row r="141" spans="1:6" s="150" customFormat="1" ht="12.75">
      <c r="A141" s="151" t="s">
        <v>2057</v>
      </c>
      <c r="B141" s="152" t="s">
        <v>1217</v>
      </c>
      <c r="C141" s="153">
        <v>130</v>
      </c>
      <c r="D141" s="156">
        <v>345</v>
      </c>
      <c r="E141" s="156">
        <v>345</v>
      </c>
      <c r="F141" s="155">
        <f t="shared" si="2"/>
        <v>100</v>
      </c>
    </row>
    <row r="142" spans="1:6" s="150" customFormat="1" ht="12.75">
      <c r="A142" s="151" t="s">
        <v>2058</v>
      </c>
      <c r="B142" s="152" t="s">
        <v>1218</v>
      </c>
      <c r="C142" s="153">
        <v>131</v>
      </c>
      <c r="D142" s="156"/>
      <c r="E142" s="156"/>
      <c r="F142" s="155" t="str">
        <f t="shared" si="2"/>
        <v>-</v>
      </c>
    </row>
    <row r="143" spans="1:6" s="150" customFormat="1" ht="12.75">
      <c r="A143" s="151" t="s">
        <v>2059</v>
      </c>
      <c r="B143" s="160" t="s">
        <v>1219</v>
      </c>
      <c r="C143" s="153">
        <v>132</v>
      </c>
      <c r="D143" s="156"/>
      <c r="E143" s="156"/>
      <c r="F143" s="155" t="str">
        <f t="shared" si="2"/>
        <v>-</v>
      </c>
    </row>
    <row r="144" spans="1:6" s="150" customFormat="1" ht="12.75">
      <c r="A144" s="151" t="s">
        <v>2060</v>
      </c>
      <c r="B144" s="160" t="s">
        <v>1326</v>
      </c>
      <c r="C144" s="153">
        <v>133</v>
      </c>
      <c r="D144" s="156"/>
      <c r="E144" s="156"/>
      <c r="F144" s="155" t="str">
        <f t="shared" si="2"/>
        <v>-</v>
      </c>
    </row>
    <row r="145" spans="1:6" s="150" customFormat="1" ht="12.75">
      <c r="A145" s="151" t="s">
        <v>2061</v>
      </c>
      <c r="B145" s="161" t="s">
        <v>1328</v>
      </c>
      <c r="C145" s="153">
        <v>134</v>
      </c>
      <c r="D145" s="156"/>
      <c r="E145" s="156"/>
      <c r="F145" s="155" t="str">
        <f t="shared" si="2"/>
        <v>-</v>
      </c>
    </row>
    <row r="146" spans="1:6" s="150" customFormat="1" ht="12.75">
      <c r="A146" s="151" t="s">
        <v>2062</v>
      </c>
      <c r="B146" s="160" t="s">
        <v>1331</v>
      </c>
      <c r="C146" s="153">
        <v>135</v>
      </c>
      <c r="D146" s="156"/>
      <c r="E146" s="156"/>
      <c r="F146" s="155" t="str">
        <f t="shared" si="2"/>
        <v>-</v>
      </c>
    </row>
    <row r="147" spans="1:6" s="150" customFormat="1" ht="12.75">
      <c r="A147" s="151"/>
      <c r="B147" s="152" t="s">
        <v>2063</v>
      </c>
      <c r="C147" s="153">
        <v>136</v>
      </c>
      <c r="D147" s="154">
        <f>SUM(D148:D149)</f>
        <v>0</v>
      </c>
      <c r="E147" s="154">
        <f>SUM(E148:E149)</f>
        <v>0</v>
      </c>
      <c r="F147" s="155" t="str">
        <f t="shared" si="2"/>
        <v>-</v>
      </c>
    </row>
    <row r="148" spans="1:6" s="150" customFormat="1" ht="12.75">
      <c r="A148" s="151" t="s">
        <v>2064</v>
      </c>
      <c r="B148" s="152" t="s">
        <v>1329</v>
      </c>
      <c r="C148" s="153">
        <v>137</v>
      </c>
      <c r="D148" s="156"/>
      <c r="E148" s="156"/>
      <c r="F148" s="155" t="str">
        <f t="shared" si="2"/>
        <v>-</v>
      </c>
    </row>
    <row r="149" spans="1:6" s="150" customFormat="1" ht="12.75">
      <c r="A149" s="151" t="s">
        <v>2065</v>
      </c>
      <c r="B149" s="152" t="s">
        <v>1226</v>
      </c>
      <c r="C149" s="153">
        <v>138</v>
      </c>
      <c r="D149" s="156"/>
      <c r="E149" s="156"/>
      <c r="F149" s="155" t="str">
        <f t="shared" si="2"/>
        <v>-</v>
      </c>
    </row>
    <row r="150" spans="1:6" s="150" customFormat="1" ht="12.75">
      <c r="A150" s="151" t="s">
        <v>2066</v>
      </c>
      <c r="B150" s="152" t="s">
        <v>2067</v>
      </c>
      <c r="C150" s="153">
        <v>139</v>
      </c>
      <c r="D150" s="156"/>
      <c r="E150" s="156"/>
      <c r="F150" s="155" t="str">
        <f t="shared" si="2"/>
        <v>-</v>
      </c>
    </row>
    <row r="151" spans="1:6" s="150" customFormat="1" ht="12.75">
      <c r="A151" s="151" t="s">
        <v>2068</v>
      </c>
      <c r="B151" s="152" t="s">
        <v>2069</v>
      </c>
      <c r="C151" s="153">
        <v>140</v>
      </c>
      <c r="D151" s="154">
        <f>SUM(D152:D154)+SUM(D162:D166)-D167</f>
        <v>44911</v>
      </c>
      <c r="E151" s="154">
        <f>SUM(E152:E154)+SUM(E162:E166)-E167</f>
        <v>296738</v>
      </c>
      <c r="F151" s="155">
        <f t="shared" si="2"/>
        <v>660.7245440983278</v>
      </c>
    </row>
    <row r="152" spans="1:6" s="150" customFormat="1" ht="12.75">
      <c r="A152" s="158" t="s">
        <v>2070</v>
      </c>
      <c r="B152" s="152" t="s">
        <v>2071</v>
      </c>
      <c r="C152" s="153">
        <v>141</v>
      </c>
      <c r="D152" s="156"/>
      <c r="E152" s="156"/>
      <c r="F152" s="155" t="str">
        <f t="shared" si="2"/>
        <v>-</v>
      </c>
    </row>
    <row r="153" spans="1:6" s="150" customFormat="1" ht="12.75">
      <c r="A153" s="158" t="s">
        <v>2072</v>
      </c>
      <c r="B153" s="160" t="s">
        <v>2073</v>
      </c>
      <c r="C153" s="153">
        <v>142</v>
      </c>
      <c r="D153" s="156"/>
      <c r="E153" s="156"/>
      <c r="F153" s="155" t="str">
        <f t="shared" si="2"/>
        <v>-</v>
      </c>
    </row>
    <row r="154" spans="1:6" s="150" customFormat="1" ht="22.5">
      <c r="A154" s="158" t="s">
        <v>2074</v>
      </c>
      <c r="B154" s="160" t="s">
        <v>2075</v>
      </c>
      <c r="C154" s="153">
        <v>143</v>
      </c>
      <c r="D154" s="154">
        <f>SUM(D155:D161)</f>
        <v>0</v>
      </c>
      <c r="E154" s="154">
        <f>SUM(E155:E161)</f>
        <v>0</v>
      </c>
      <c r="F154" s="155" t="str">
        <f t="shared" si="2"/>
        <v>-</v>
      </c>
    </row>
    <row r="155" spans="1:6" s="150" customFormat="1" ht="12.75">
      <c r="A155" s="158" t="s">
        <v>2076</v>
      </c>
      <c r="B155" s="160" t="s">
        <v>2077</v>
      </c>
      <c r="C155" s="153">
        <v>144</v>
      </c>
      <c r="D155" s="156"/>
      <c r="E155" s="156"/>
      <c r="F155" s="155" t="str">
        <f t="shared" si="2"/>
        <v>-</v>
      </c>
    </row>
    <row r="156" spans="1:6" s="150" customFormat="1" ht="12.75">
      <c r="A156" s="158" t="s">
        <v>2078</v>
      </c>
      <c r="B156" s="160" t="s">
        <v>2079</v>
      </c>
      <c r="C156" s="153">
        <v>145</v>
      </c>
      <c r="D156" s="156"/>
      <c r="E156" s="156"/>
      <c r="F156" s="155" t="str">
        <f t="shared" si="2"/>
        <v>-</v>
      </c>
    </row>
    <row r="157" spans="1:6" s="150" customFormat="1" ht="12.75">
      <c r="A157" s="158" t="s">
        <v>2080</v>
      </c>
      <c r="B157" s="160" t="s">
        <v>2081</v>
      </c>
      <c r="C157" s="153">
        <v>146</v>
      </c>
      <c r="D157" s="156"/>
      <c r="E157" s="156"/>
      <c r="F157" s="155" t="str">
        <f t="shared" si="2"/>
        <v>-</v>
      </c>
    </row>
    <row r="158" spans="1:6" s="150" customFormat="1" ht="12.75">
      <c r="A158" s="158" t="s">
        <v>2082</v>
      </c>
      <c r="B158" s="160" t="s">
        <v>2083</v>
      </c>
      <c r="C158" s="153">
        <v>147</v>
      </c>
      <c r="D158" s="156"/>
      <c r="E158" s="156"/>
      <c r="F158" s="155" t="str">
        <f t="shared" si="2"/>
        <v>-</v>
      </c>
    </row>
    <row r="159" spans="1:6" s="150" customFormat="1" ht="12.75">
      <c r="A159" s="158" t="s">
        <v>2084</v>
      </c>
      <c r="B159" s="160" t="s">
        <v>2085</v>
      </c>
      <c r="C159" s="153">
        <v>148</v>
      </c>
      <c r="D159" s="156"/>
      <c r="E159" s="156"/>
      <c r="F159" s="155" t="str">
        <f t="shared" si="2"/>
        <v>-</v>
      </c>
    </row>
    <row r="160" spans="1:6" s="150" customFormat="1" ht="12.75">
      <c r="A160" s="158" t="s">
        <v>2086</v>
      </c>
      <c r="B160" s="160" t="s">
        <v>2087</v>
      </c>
      <c r="C160" s="153">
        <v>149</v>
      </c>
      <c r="D160" s="156"/>
      <c r="E160" s="156"/>
      <c r="F160" s="155" t="str">
        <f t="shared" si="2"/>
        <v>-</v>
      </c>
    </row>
    <row r="161" spans="1:6" s="150" customFormat="1" ht="12.75">
      <c r="A161" s="158" t="s">
        <v>2088</v>
      </c>
      <c r="B161" s="160" t="s">
        <v>2089</v>
      </c>
      <c r="C161" s="153">
        <v>150</v>
      </c>
      <c r="D161" s="156"/>
      <c r="E161" s="156"/>
      <c r="F161" s="155" t="str">
        <f t="shared" si="2"/>
        <v>-</v>
      </c>
    </row>
    <row r="162" spans="1:6" s="150" customFormat="1" ht="12.75">
      <c r="A162" s="158" t="s">
        <v>2090</v>
      </c>
      <c r="B162" s="160" t="s">
        <v>2091</v>
      </c>
      <c r="C162" s="153">
        <v>151</v>
      </c>
      <c r="D162" s="156"/>
      <c r="E162" s="156"/>
      <c r="F162" s="155" t="str">
        <f t="shared" si="2"/>
        <v>-</v>
      </c>
    </row>
    <row r="163" spans="1:6" s="150" customFormat="1" ht="12.75">
      <c r="A163" s="158" t="s">
        <v>2092</v>
      </c>
      <c r="B163" s="161" t="s">
        <v>2093</v>
      </c>
      <c r="C163" s="153">
        <v>152</v>
      </c>
      <c r="D163" s="156">
        <v>1950</v>
      </c>
      <c r="E163" s="156">
        <v>1950</v>
      </c>
      <c r="F163" s="155">
        <f t="shared" si="2"/>
        <v>100</v>
      </c>
    </row>
    <row r="164" spans="1:6" s="150" customFormat="1" ht="12.75">
      <c r="A164" s="158" t="s">
        <v>2094</v>
      </c>
      <c r="B164" s="160" t="s">
        <v>2095</v>
      </c>
      <c r="C164" s="153">
        <v>153</v>
      </c>
      <c r="D164" s="156"/>
      <c r="E164" s="156"/>
      <c r="F164" s="155" t="str">
        <f t="shared" si="2"/>
        <v>-</v>
      </c>
    </row>
    <row r="165" spans="1:6" s="150" customFormat="1" ht="12.75">
      <c r="A165" s="151" t="s">
        <v>2096</v>
      </c>
      <c r="B165" s="160" t="s">
        <v>2097</v>
      </c>
      <c r="C165" s="153">
        <v>154</v>
      </c>
      <c r="D165" s="156">
        <v>42961</v>
      </c>
      <c r="E165" s="156">
        <v>294788</v>
      </c>
      <c r="F165" s="155">
        <f t="shared" si="2"/>
        <v>686.175833895859</v>
      </c>
    </row>
    <row r="166" spans="1:6" s="150" customFormat="1" ht="12.75">
      <c r="A166" s="151" t="s">
        <v>2098</v>
      </c>
      <c r="B166" s="160" t="s">
        <v>2099</v>
      </c>
      <c r="C166" s="153">
        <v>155</v>
      </c>
      <c r="D166" s="156"/>
      <c r="E166" s="156"/>
      <c r="F166" s="155" t="str">
        <f t="shared" si="2"/>
        <v>-</v>
      </c>
    </row>
    <row r="167" spans="1:6" s="150" customFormat="1" ht="12.75">
      <c r="A167" s="151" t="s">
        <v>2100</v>
      </c>
      <c r="B167" s="160" t="s">
        <v>2101</v>
      </c>
      <c r="C167" s="153">
        <v>156</v>
      </c>
      <c r="D167" s="156"/>
      <c r="E167" s="156"/>
      <c r="F167" s="155" t="str">
        <f t="shared" si="2"/>
        <v>-</v>
      </c>
    </row>
    <row r="168" spans="1:6" s="150" customFormat="1" ht="12.75">
      <c r="A168" s="151" t="s">
        <v>2102</v>
      </c>
      <c r="B168" s="160" t="s">
        <v>2103</v>
      </c>
      <c r="C168" s="153">
        <v>157</v>
      </c>
      <c r="D168" s="156"/>
      <c r="E168" s="156"/>
      <c r="F168" s="155" t="str">
        <f t="shared" si="2"/>
        <v>-</v>
      </c>
    </row>
    <row r="169" spans="1:6" s="150" customFormat="1" ht="12.75">
      <c r="A169" s="151" t="s">
        <v>1388</v>
      </c>
      <c r="B169" s="152" t="s">
        <v>2104</v>
      </c>
      <c r="C169" s="153">
        <v>158</v>
      </c>
      <c r="D169" s="154">
        <f>SUM(D170:D172)</f>
        <v>405084</v>
      </c>
      <c r="E169" s="154">
        <f>SUM(E170:E172)</f>
        <v>432257</v>
      </c>
      <c r="F169" s="155">
        <f t="shared" si="2"/>
        <v>106.70799142893819</v>
      </c>
    </row>
    <row r="170" spans="1:6" s="150" customFormat="1" ht="12.75">
      <c r="A170" s="158" t="s">
        <v>2105</v>
      </c>
      <c r="B170" s="152" t="s">
        <v>2106</v>
      </c>
      <c r="C170" s="153">
        <v>159</v>
      </c>
      <c r="D170" s="156"/>
      <c r="E170" s="156"/>
      <c r="F170" s="155" t="str">
        <f t="shared" si="2"/>
        <v>-</v>
      </c>
    </row>
    <row r="171" spans="1:6" s="150" customFormat="1" ht="12.75">
      <c r="A171" s="158" t="s">
        <v>2107</v>
      </c>
      <c r="B171" s="152" t="s">
        <v>2108</v>
      </c>
      <c r="C171" s="153">
        <v>160</v>
      </c>
      <c r="D171" s="156"/>
      <c r="E171" s="156"/>
      <c r="F171" s="155" t="str">
        <f t="shared" si="2"/>
        <v>-</v>
      </c>
    </row>
    <row r="172" spans="1:6" s="150" customFormat="1" ht="12.75">
      <c r="A172" s="158" t="s">
        <v>2109</v>
      </c>
      <c r="B172" s="152" t="s">
        <v>2110</v>
      </c>
      <c r="C172" s="153">
        <v>161</v>
      </c>
      <c r="D172" s="156">
        <v>405084</v>
      </c>
      <c r="E172" s="156">
        <v>432257</v>
      </c>
      <c r="F172" s="155">
        <f t="shared" si="2"/>
        <v>106.70799142893819</v>
      </c>
    </row>
    <row r="173" spans="1:6" s="150" customFormat="1" ht="12.75">
      <c r="A173" s="158"/>
      <c r="B173" s="152" t="s">
        <v>2111</v>
      </c>
      <c r="C173" s="153">
        <v>162</v>
      </c>
      <c r="D173" s="154">
        <f>D174+D234</f>
        <v>10018573</v>
      </c>
      <c r="E173" s="154">
        <f>E174+E234</f>
        <v>10334833</v>
      </c>
      <c r="F173" s="155">
        <f t="shared" si="2"/>
        <v>103.15673699238404</v>
      </c>
    </row>
    <row r="174" spans="1:6" s="150" customFormat="1" ht="12.75">
      <c r="A174" s="158" t="s">
        <v>2112</v>
      </c>
      <c r="B174" s="152" t="s">
        <v>2113</v>
      </c>
      <c r="C174" s="153">
        <v>163</v>
      </c>
      <c r="D174" s="154">
        <f>D175+D186+D187+D203+D231</f>
        <v>621442</v>
      </c>
      <c r="E174" s="154">
        <f>E175+E186+E187+E203+E231</f>
        <v>822379</v>
      </c>
      <c r="F174" s="155">
        <f t="shared" si="2"/>
        <v>132.33399094364398</v>
      </c>
    </row>
    <row r="175" spans="1:6" s="150" customFormat="1" ht="12.75">
      <c r="A175" s="158" t="s">
        <v>2114</v>
      </c>
      <c r="B175" s="152" t="s">
        <v>2115</v>
      </c>
      <c r="C175" s="153">
        <v>164</v>
      </c>
      <c r="D175" s="154">
        <f>SUM(D176:D178)+SUM(D182:D185)</f>
        <v>621442</v>
      </c>
      <c r="E175" s="154">
        <f>SUM(E176:E178)+SUM(E182:E185)</f>
        <v>714044</v>
      </c>
      <c r="F175" s="155">
        <f t="shared" si="2"/>
        <v>114.90114926252168</v>
      </c>
    </row>
    <row r="176" spans="1:6" s="150" customFormat="1" ht="12.75">
      <c r="A176" s="158" t="s">
        <v>2116</v>
      </c>
      <c r="B176" s="152" t="s">
        <v>2117</v>
      </c>
      <c r="C176" s="153">
        <v>165</v>
      </c>
      <c r="D176" s="156">
        <v>405498</v>
      </c>
      <c r="E176" s="156">
        <v>429337</v>
      </c>
      <c r="F176" s="155">
        <f t="shared" si="2"/>
        <v>105.87894391587629</v>
      </c>
    </row>
    <row r="177" spans="1:6" s="150" customFormat="1" ht="12.75">
      <c r="A177" s="158" t="s">
        <v>2118</v>
      </c>
      <c r="B177" s="152" t="s">
        <v>2119</v>
      </c>
      <c r="C177" s="153">
        <v>166</v>
      </c>
      <c r="D177" s="156">
        <v>208112</v>
      </c>
      <c r="E177" s="156">
        <v>235714</v>
      </c>
      <c r="F177" s="155">
        <f t="shared" si="2"/>
        <v>113.26305066502653</v>
      </c>
    </row>
    <row r="178" spans="1:6" s="150" customFormat="1" ht="12.75">
      <c r="A178" s="158" t="s">
        <v>2120</v>
      </c>
      <c r="B178" s="160" t="s">
        <v>2121</v>
      </c>
      <c r="C178" s="153">
        <v>167</v>
      </c>
      <c r="D178" s="154">
        <f>SUM(D179:D181)</f>
        <v>634</v>
      </c>
      <c r="E178" s="154">
        <f>SUM(E179:E181)</f>
        <v>648</v>
      </c>
      <c r="F178" s="155">
        <f t="shared" si="2"/>
        <v>102.20820189274448</v>
      </c>
    </row>
    <row r="179" spans="1:6" s="150" customFormat="1" ht="12.75">
      <c r="A179" s="158" t="s">
        <v>2122</v>
      </c>
      <c r="B179" s="152" t="s">
        <v>2123</v>
      </c>
      <c r="C179" s="153">
        <v>168</v>
      </c>
      <c r="D179" s="156"/>
      <c r="E179" s="156"/>
      <c r="F179" s="155" t="str">
        <f t="shared" si="2"/>
        <v>-</v>
      </c>
    </row>
    <row r="180" spans="1:6" s="150" customFormat="1" ht="12.75">
      <c r="A180" s="158" t="s">
        <v>2124</v>
      </c>
      <c r="B180" s="152" t="s">
        <v>2125</v>
      </c>
      <c r="C180" s="153">
        <v>169</v>
      </c>
      <c r="D180" s="156"/>
      <c r="E180" s="156"/>
      <c r="F180" s="155" t="str">
        <f t="shared" si="2"/>
        <v>-</v>
      </c>
    </row>
    <row r="181" spans="1:6" s="150" customFormat="1" ht="12.75">
      <c r="A181" s="158" t="s">
        <v>2126</v>
      </c>
      <c r="B181" s="152" t="s">
        <v>2127</v>
      </c>
      <c r="C181" s="153">
        <v>170</v>
      </c>
      <c r="D181" s="156">
        <v>634</v>
      </c>
      <c r="E181" s="156">
        <v>648</v>
      </c>
      <c r="F181" s="155">
        <f t="shared" si="2"/>
        <v>102.20820189274448</v>
      </c>
    </row>
    <row r="182" spans="1:6" s="150" customFormat="1" ht="12.75">
      <c r="A182" s="158" t="s">
        <v>2128</v>
      </c>
      <c r="B182" s="160" t="s">
        <v>2129</v>
      </c>
      <c r="C182" s="153">
        <v>171</v>
      </c>
      <c r="D182" s="156"/>
      <c r="E182" s="156"/>
      <c r="F182" s="155" t="str">
        <f t="shared" si="2"/>
        <v>-</v>
      </c>
    </row>
    <row r="183" spans="1:6" s="150" customFormat="1" ht="12.75">
      <c r="A183" s="158" t="s">
        <v>2130</v>
      </c>
      <c r="B183" s="160" t="s">
        <v>2131</v>
      </c>
      <c r="C183" s="153">
        <v>172</v>
      </c>
      <c r="D183" s="156"/>
      <c r="E183" s="156"/>
      <c r="F183" s="155" t="str">
        <f t="shared" si="2"/>
        <v>-</v>
      </c>
    </row>
    <row r="184" spans="1:6" s="150" customFormat="1" ht="12.75">
      <c r="A184" s="158" t="s">
        <v>2132</v>
      </c>
      <c r="B184" s="160" t="s">
        <v>2133</v>
      </c>
      <c r="C184" s="153">
        <v>173</v>
      </c>
      <c r="D184" s="156"/>
      <c r="E184" s="156"/>
      <c r="F184" s="155" t="str">
        <f t="shared" si="2"/>
        <v>-</v>
      </c>
    </row>
    <row r="185" spans="1:6" s="150" customFormat="1" ht="12.75">
      <c r="A185" s="158" t="s">
        <v>2134</v>
      </c>
      <c r="B185" s="160" t="s">
        <v>2135</v>
      </c>
      <c r="C185" s="153">
        <v>174</v>
      </c>
      <c r="D185" s="156">
        <v>7198</v>
      </c>
      <c r="E185" s="156">
        <v>48345</v>
      </c>
      <c r="F185" s="155">
        <f t="shared" si="2"/>
        <v>671.6449013614894</v>
      </c>
    </row>
    <row r="186" spans="1:6" s="150" customFormat="1" ht="12.75">
      <c r="A186" s="158" t="s">
        <v>2136</v>
      </c>
      <c r="B186" s="152" t="s">
        <v>2137</v>
      </c>
      <c r="C186" s="153">
        <v>175</v>
      </c>
      <c r="D186" s="156"/>
      <c r="E186" s="156">
        <v>108335</v>
      </c>
      <c r="F186" s="155" t="str">
        <f t="shared" si="2"/>
        <v>-</v>
      </c>
    </row>
    <row r="187" spans="1:6" s="150" customFormat="1" ht="12.75">
      <c r="A187" s="151" t="s">
        <v>2138</v>
      </c>
      <c r="B187" s="152" t="s">
        <v>2139</v>
      </c>
      <c r="C187" s="153">
        <v>176</v>
      </c>
      <c r="D187" s="154">
        <f>D188+D195-D202</f>
        <v>0</v>
      </c>
      <c r="E187" s="154">
        <f>E188+E195-E202</f>
        <v>0</v>
      </c>
      <c r="F187" s="155" t="str">
        <f t="shared" si="2"/>
        <v>-</v>
      </c>
    </row>
    <row r="188" spans="1:6" s="150" customFormat="1" ht="12.75">
      <c r="A188" s="151"/>
      <c r="B188" s="152" t="s">
        <v>2140</v>
      </c>
      <c r="C188" s="153">
        <v>177</v>
      </c>
      <c r="D188" s="154">
        <f>SUM(D189:D194)</f>
        <v>0</v>
      </c>
      <c r="E188" s="154">
        <f>SUM(E189:E194)</f>
        <v>0</v>
      </c>
      <c r="F188" s="155" t="str">
        <f t="shared" si="2"/>
        <v>-</v>
      </c>
    </row>
    <row r="189" spans="1:6" s="150" customFormat="1" ht="12.75">
      <c r="A189" s="151" t="s">
        <v>2141</v>
      </c>
      <c r="B189" s="152" t="s">
        <v>2142</v>
      </c>
      <c r="C189" s="153">
        <v>178</v>
      </c>
      <c r="D189" s="156"/>
      <c r="E189" s="156"/>
      <c r="F189" s="155" t="str">
        <f t="shared" si="2"/>
        <v>-</v>
      </c>
    </row>
    <row r="190" spans="1:6" s="150" customFormat="1" ht="12.75">
      <c r="A190" s="151" t="s">
        <v>2143</v>
      </c>
      <c r="B190" s="152" t="s">
        <v>2144</v>
      </c>
      <c r="C190" s="153">
        <v>179</v>
      </c>
      <c r="D190" s="156"/>
      <c r="E190" s="156"/>
      <c r="F190" s="155" t="str">
        <f t="shared" si="2"/>
        <v>-</v>
      </c>
    </row>
    <row r="191" spans="1:6" s="150" customFormat="1" ht="12.75">
      <c r="A191" s="151" t="s">
        <v>2145</v>
      </c>
      <c r="B191" s="152" t="s">
        <v>2146</v>
      </c>
      <c r="C191" s="153">
        <v>180</v>
      </c>
      <c r="D191" s="156"/>
      <c r="E191" s="156"/>
      <c r="F191" s="155" t="str">
        <f t="shared" si="2"/>
        <v>-</v>
      </c>
    </row>
    <row r="192" spans="1:6" s="150" customFormat="1" ht="12.75">
      <c r="A192" s="151" t="s">
        <v>2147</v>
      </c>
      <c r="B192" s="152" t="s">
        <v>2148</v>
      </c>
      <c r="C192" s="153">
        <v>181</v>
      </c>
      <c r="D192" s="156"/>
      <c r="E192" s="156"/>
      <c r="F192" s="155" t="str">
        <f t="shared" si="2"/>
        <v>-</v>
      </c>
    </row>
    <row r="193" spans="1:6" s="150" customFormat="1" ht="12.75">
      <c r="A193" s="151" t="s">
        <v>2149</v>
      </c>
      <c r="B193" s="152" t="s">
        <v>2150</v>
      </c>
      <c r="C193" s="153">
        <v>182</v>
      </c>
      <c r="D193" s="156"/>
      <c r="E193" s="156"/>
      <c r="F193" s="155" t="str">
        <f t="shared" si="2"/>
        <v>-</v>
      </c>
    </row>
    <row r="194" spans="1:6" s="150" customFormat="1" ht="12.75">
      <c r="A194" s="151" t="s">
        <v>2151</v>
      </c>
      <c r="B194" s="152" t="s">
        <v>2152</v>
      </c>
      <c r="C194" s="153">
        <v>183</v>
      </c>
      <c r="D194" s="156"/>
      <c r="E194" s="156"/>
      <c r="F194" s="155" t="str">
        <f t="shared" si="2"/>
        <v>-</v>
      </c>
    </row>
    <row r="195" spans="1:6" s="150" customFormat="1" ht="12.75">
      <c r="A195" s="151"/>
      <c r="B195" s="152" t="s">
        <v>2153</v>
      </c>
      <c r="C195" s="153">
        <v>184</v>
      </c>
      <c r="D195" s="154">
        <f>SUM(D196:D201)</f>
        <v>0</v>
      </c>
      <c r="E195" s="154">
        <f>SUM(E196:E201)</f>
        <v>0</v>
      </c>
      <c r="F195" s="155" t="str">
        <f t="shared" si="2"/>
        <v>-</v>
      </c>
    </row>
    <row r="196" spans="1:6" s="150" customFormat="1" ht="12.75">
      <c r="A196" s="151" t="s">
        <v>2154</v>
      </c>
      <c r="B196" s="152" t="s">
        <v>2142</v>
      </c>
      <c r="C196" s="153">
        <v>185</v>
      </c>
      <c r="D196" s="156"/>
      <c r="E196" s="156"/>
      <c r="F196" s="155" t="str">
        <f t="shared" si="2"/>
        <v>-</v>
      </c>
    </row>
    <row r="197" spans="1:6" s="150" customFormat="1" ht="12.75">
      <c r="A197" s="151" t="s">
        <v>2155</v>
      </c>
      <c r="B197" s="160" t="s">
        <v>2144</v>
      </c>
      <c r="C197" s="153">
        <v>186</v>
      </c>
      <c r="D197" s="156"/>
      <c r="E197" s="156"/>
      <c r="F197" s="155" t="str">
        <f t="shared" si="2"/>
        <v>-</v>
      </c>
    </row>
    <row r="198" spans="1:6" s="150" customFormat="1" ht="12.75">
      <c r="A198" s="151" t="s">
        <v>2156</v>
      </c>
      <c r="B198" s="160" t="s">
        <v>2146</v>
      </c>
      <c r="C198" s="153">
        <v>187</v>
      </c>
      <c r="D198" s="156"/>
      <c r="E198" s="156"/>
      <c r="F198" s="155" t="str">
        <f t="shared" si="2"/>
        <v>-</v>
      </c>
    </row>
    <row r="199" spans="1:6" s="150" customFormat="1" ht="12.75">
      <c r="A199" s="151" t="s">
        <v>2157</v>
      </c>
      <c r="B199" s="160" t="s">
        <v>2148</v>
      </c>
      <c r="C199" s="153">
        <v>188</v>
      </c>
      <c r="D199" s="156"/>
      <c r="E199" s="156"/>
      <c r="F199" s="155" t="str">
        <f t="shared" si="2"/>
        <v>-</v>
      </c>
    </row>
    <row r="200" spans="1:6" s="150" customFormat="1" ht="12.75">
      <c r="A200" s="151" t="s">
        <v>2158</v>
      </c>
      <c r="B200" s="160" t="s">
        <v>2150</v>
      </c>
      <c r="C200" s="153">
        <v>189</v>
      </c>
      <c r="D200" s="156"/>
      <c r="E200" s="156"/>
      <c r="F200" s="155" t="str">
        <f t="shared" si="2"/>
        <v>-</v>
      </c>
    </row>
    <row r="201" spans="1:6" s="150" customFormat="1" ht="12.75">
      <c r="A201" s="151" t="s">
        <v>2159</v>
      </c>
      <c r="B201" s="160" t="s">
        <v>2152</v>
      </c>
      <c r="C201" s="153">
        <v>190</v>
      </c>
      <c r="D201" s="156"/>
      <c r="E201" s="156"/>
      <c r="F201" s="155" t="str">
        <f t="shared" si="2"/>
        <v>-</v>
      </c>
    </row>
    <row r="202" spans="1:6" s="150" customFormat="1" ht="12.75">
      <c r="A202" s="151" t="s">
        <v>2160</v>
      </c>
      <c r="B202" s="152" t="s">
        <v>2161</v>
      </c>
      <c r="C202" s="153">
        <v>191</v>
      </c>
      <c r="D202" s="156"/>
      <c r="E202" s="156"/>
      <c r="F202" s="155" t="str">
        <f t="shared" si="2"/>
        <v>-</v>
      </c>
    </row>
    <row r="203" spans="1:6" s="150" customFormat="1" ht="12.75">
      <c r="A203" s="151" t="s">
        <v>2162</v>
      </c>
      <c r="B203" s="152" t="s">
        <v>2163</v>
      </c>
      <c r="C203" s="153">
        <v>192</v>
      </c>
      <c r="D203" s="154">
        <f>D204+D221</f>
        <v>0</v>
      </c>
      <c r="E203" s="154">
        <f>E204+E221</f>
        <v>0</v>
      </c>
      <c r="F203" s="155" t="str">
        <f t="shared" si="2"/>
        <v>-</v>
      </c>
    </row>
    <row r="204" spans="1:6" s="150" customFormat="1" ht="12.75">
      <c r="A204" s="151"/>
      <c r="B204" s="152" t="s">
        <v>2164</v>
      </c>
      <c r="C204" s="153">
        <v>193</v>
      </c>
      <c r="D204" s="154">
        <f>SUM(D205:D220)</f>
        <v>0</v>
      </c>
      <c r="E204" s="154">
        <f>SUM(E205:E220)</f>
        <v>0</v>
      </c>
      <c r="F204" s="155" t="str">
        <f aca="true" t="shared" si="3" ref="F204:F256">IF(D204&gt;0,IF(E204/D204&gt;=100,"&gt;&gt;100",E204/D204*100),"-")</f>
        <v>-</v>
      </c>
    </row>
    <row r="205" spans="1:6" s="150" customFormat="1" ht="12.75">
      <c r="A205" s="151" t="s">
        <v>2165</v>
      </c>
      <c r="B205" s="152" t="s">
        <v>2166</v>
      </c>
      <c r="C205" s="153">
        <v>194</v>
      </c>
      <c r="D205" s="156"/>
      <c r="E205" s="156"/>
      <c r="F205" s="155" t="str">
        <f t="shared" si="3"/>
        <v>-</v>
      </c>
    </row>
    <row r="206" spans="1:6" s="150" customFormat="1" ht="12.75">
      <c r="A206" s="151" t="s">
        <v>2167</v>
      </c>
      <c r="B206" s="160" t="s">
        <v>2168</v>
      </c>
      <c r="C206" s="153">
        <v>195</v>
      </c>
      <c r="D206" s="156"/>
      <c r="E206" s="156"/>
      <c r="F206" s="155" t="str">
        <f t="shared" si="3"/>
        <v>-</v>
      </c>
    </row>
    <row r="207" spans="1:6" s="150" customFormat="1" ht="12.75">
      <c r="A207" s="151" t="s">
        <v>2169</v>
      </c>
      <c r="B207" s="160" t="s">
        <v>2170</v>
      </c>
      <c r="C207" s="153">
        <v>196</v>
      </c>
      <c r="D207" s="156"/>
      <c r="E207" s="156"/>
      <c r="F207" s="155" t="str">
        <f t="shared" si="3"/>
        <v>-</v>
      </c>
    </row>
    <row r="208" spans="1:6" s="150" customFormat="1" ht="12.75">
      <c r="A208" s="151" t="s">
        <v>2171</v>
      </c>
      <c r="B208" s="160" t="s">
        <v>2172</v>
      </c>
      <c r="C208" s="153">
        <v>197</v>
      </c>
      <c r="D208" s="156"/>
      <c r="E208" s="156"/>
      <c r="F208" s="155" t="str">
        <f t="shared" si="3"/>
        <v>-</v>
      </c>
    </row>
    <row r="209" spans="1:6" s="150" customFormat="1" ht="12.75">
      <c r="A209" s="151" t="s">
        <v>2173</v>
      </c>
      <c r="B209" s="160" t="s">
        <v>2174</v>
      </c>
      <c r="C209" s="153">
        <v>198</v>
      </c>
      <c r="D209" s="156"/>
      <c r="E209" s="156"/>
      <c r="F209" s="155" t="str">
        <f t="shared" si="3"/>
        <v>-</v>
      </c>
    </row>
    <row r="210" spans="1:6" s="150" customFormat="1" ht="12.75">
      <c r="A210" s="151" t="s">
        <v>2175</v>
      </c>
      <c r="B210" s="160" t="s">
        <v>2176</v>
      </c>
      <c r="C210" s="153">
        <v>199</v>
      </c>
      <c r="D210" s="156"/>
      <c r="E210" s="156"/>
      <c r="F210" s="155" t="str">
        <f t="shared" si="3"/>
        <v>-</v>
      </c>
    </row>
    <row r="211" spans="1:6" s="150" customFormat="1" ht="12.75">
      <c r="A211" s="151" t="s">
        <v>2177</v>
      </c>
      <c r="B211" s="160" t="s">
        <v>2178</v>
      </c>
      <c r="C211" s="153">
        <v>200</v>
      </c>
      <c r="D211" s="156"/>
      <c r="E211" s="156"/>
      <c r="F211" s="155" t="str">
        <f t="shared" si="3"/>
        <v>-</v>
      </c>
    </row>
    <row r="212" spans="1:6" s="150" customFormat="1" ht="12.75">
      <c r="A212" s="151" t="s">
        <v>2179</v>
      </c>
      <c r="B212" s="160" t="s">
        <v>2180</v>
      </c>
      <c r="C212" s="153">
        <v>201</v>
      </c>
      <c r="D212" s="156"/>
      <c r="E212" s="156"/>
      <c r="F212" s="155" t="str">
        <f t="shared" si="3"/>
        <v>-</v>
      </c>
    </row>
    <row r="213" spans="1:6" s="150" customFormat="1" ht="12.75">
      <c r="A213" s="151" t="s">
        <v>2181</v>
      </c>
      <c r="B213" s="160" t="s">
        <v>2182</v>
      </c>
      <c r="C213" s="153">
        <v>202</v>
      </c>
      <c r="D213" s="156"/>
      <c r="E213" s="156"/>
      <c r="F213" s="155" t="str">
        <f t="shared" si="3"/>
        <v>-</v>
      </c>
    </row>
    <row r="214" spans="1:6" s="150" customFormat="1" ht="12.75">
      <c r="A214" s="151" t="s">
        <v>2183</v>
      </c>
      <c r="B214" s="160" t="s">
        <v>2184</v>
      </c>
      <c r="C214" s="153">
        <v>203</v>
      </c>
      <c r="D214" s="156"/>
      <c r="E214" s="156"/>
      <c r="F214" s="155" t="str">
        <f t="shared" si="3"/>
        <v>-</v>
      </c>
    </row>
    <row r="215" spans="1:6" s="150" customFormat="1" ht="12.75">
      <c r="A215" s="151" t="s">
        <v>2185</v>
      </c>
      <c r="B215" s="160" t="s">
        <v>2186</v>
      </c>
      <c r="C215" s="153">
        <v>204</v>
      </c>
      <c r="D215" s="156"/>
      <c r="E215" s="156"/>
      <c r="F215" s="155" t="str">
        <f t="shared" si="3"/>
        <v>-</v>
      </c>
    </row>
    <row r="216" spans="1:6" s="150" customFormat="1" ht="12.75">
      <c r="A216" s="151" t="s">
        <v>2187</v>
      </c>
      <c r="B216" s="160" t="s">
        <v>2188</v>
      </c>
      <c r="C216" s="153">
        <v>205</v>
      </c>
      <c r="D216" s="156"/>
      <c r="E216" s="156"/>
      <c r="F216" s="155" t="str">
        <f t="shared" si="3"/>
        <v>-</v>
      </c>
    </row>
    <row r="217" spans="1:6" s="150" customFormat="1" ht="12.75">
      <c r="A217" s="151" t="s">
        <v>2189</v>
      </c>
      <c r="B217" s="160" t="s">
        <v>2190</v>
      </c>
      <c r="C217" s="153">
        <v>206</v>
      </c>
      <c r="D217" s="156"/>
      <c r="E217" s="156"/>
      <c r="F217" s="155" t="str">
        <f t="shared" si="3"/>
        <v>-</v>
      </c>
    </row>
    <row r="218" spans="1:6" s="150" customFormat="1" ht="12.75">
      <c r="A218" s="151" t="s">
        <v>2191</v>
      </c>
      <c r="B218" s="160" t="s">
        <v>2192</v>
      </c>
      <c r="C218" s="153">
        <v>207</v>
      </c>
      <c r="D218" s="156"/>
      <c r="E218" s="156"/>
      <c r="F218" s="155" t="str">
        <f t="shared" si="3"/>
        <v>-</v>
      </c>
    </row>
    <row r="219" spans="1:6" s="150" customFormat="1" ht="12.75">
      <c r="A219" s="151" t="s">
        <v>2193</v>
      </c>
      <c r="B219" s="160" t="s">
        <v>2194</v>
      </c>
      <c r="C219" s="153">
        <v>208</v>
      </c>
      <c r="D219" s="156"/>
      <c r="E219" s="156"/>
      <c r="F219" s="155" t="str">
        <f t="shared" si="3"/>
        <v>-</v>
      </c>
    </row>
    <row r="220" spans="1:6" s="150" customFormat="1" ht="12.75">
      <c r="A220" s="151" t="s">
        <v>2195</v>
      </c>
      <c r="B220" s="161" t="s">
        <v>2196</v>
      </c>
      <c r="C220" s="153">
        <v>209</v>
      </c>
      <c r="D220" s="156"/>
      <c r="E220" s="156"/>
      <c r="F220" s="155" t="str">
        <f t="shared" si="3"/>
        <v>-</v>
      </c>
    </row>
    <row r="221" spans="1:6" s="150" customFormat="1" ht="12.75">
      <c r="A221" s="151"/>
      <c r="B221" s="152" t="s">
        <v>2197</v>
      </c>
      <c r="C221" s="153">
        <v>210</v>
      </c>
      <c r="D221" s="154">
        <f>SUM(D222:D230)</f>
        <v>0</v>
      </c>
      <c r="E221" s="154">
        <f>SUM(E222:E230)</f>
        <v>0</v>
      </c>
      <c r="F221" s="155" t="str">
        <f t="shared" si="3"/>
        <v>-</v>
      </c>
    </row>
    <row r="222" spans="1:6" s="150" customFormat="1" ht="12.75">
      <c r="A222" s="151" t="s">
        <v>2198</v>
      </c>
      <c r="B222" s="160" t="s">
        <v>2199</v>
      </c>
      <c r="C222" s="153">
        <v>211</v>
      </c>
      <c r="D222" s="156"/>
      <c r="E222" s="156"/>
      <c r="F222" s="155" t="str">
        <f t="shared" si="3"/>
        <v>-</v>
      </c>
    </row>
    <row r="223" spans="1:6" s="150" customFormat="1" ht="12.75">
      <c r="A223" s="151" t="s">
        <v>2200</v>
      </c>
      <c r="B223" s="160" t="s">
        <v>2201</v>
      </c>
      <c r="C223" s="153">
        <v>212</v>
      </c>
      <c r="D223" s="156"/>
      <c r="E223" s="156"/>
      <c r="F223" s="155" t="str">
        <f t="shared" si="3"/>
        <v>-</v>
      </c>
    </row>
    <row r="224" spans="1:6" s="150" customFormat="1" ht="12.75">
      <c r="A224" s="151">
        <v>2615</v>
      </c>
      <c r="B224" s="160" t="s">
        <v>2202</v>
      </c>
      <c r="C224" s="153">
        <v>213</v>
      </c>
      <c r="D224" s="156"/>
      <c r="E224" s="156"/>
      <c r="F224" s="155" t="str">
        <f t="shared" si="3"/>
        <v>-</v>
      </c>
    </row>
    <row r="225" spans="1:6" s="150" customFormat="1" ht="12.75">
      <c r="A225" s="151">
        <v>2616</v>
      </c>
      <c r="B225" s="160" t="s">
        <v>2203</v>
      </c>
      <c r="C225" s="153">
        <v>214</v>
      </c>
      <c r="D225" s="156"/>
      <c r="E225" s="156"/>
      <c r="F225" s="155" t="str">
        <f t="shared" si="3"/>
        <v>-</v>
      </c>
    </row>
    <row r="226" spans="1:6" s="150" customFormat="1" ht="12.75">
      <c r="A226" s="151">
        <v>2646</v>
      </c>
      <c r="B226" s="160" t="s">
        <v>2204</v>
      </c>
      <c r="C226" s="153">
        <v>215</v>
      </c>
      <c r="D226" s="156"/>
      <c r="E226" s="156"/>
      <c r="F226" s="155" t="str">
        <f t="shared" si="3"/>
        <v>-</v>
      </c>
    </row>
    <row r="227" spans="1:6" s="150" customFormat="1" ht="12.75">
      <c r="A227" s="151">
        <v>2647</v>
      </c>
      <c r="B227" s="160" t="s">
        <v>2205</v>
      </c>
      <c r="C227" s="153">
        <v>216</v>
      </c>
      <c r="D227" s="156"/>
      <c r="E227" s="156"/>
      <c r="F227" s="155" t="str">
        <f t="shared" si="3"/>
        <v>-</v>
      </c>
    </row>
    <row r="228" spans="1:6" s="150" customFormat="1" ht="12.75">
      <c r="A228" s="151">
        <v>2648</v>
      </c>
      <c r="B228" s="160" t="s">
        <v>2206</v>
      </c>
      <c r="C228" s="153">
        <v>217</v>
      </c>
      <c r="D228" s="156"/>
      <c r="E228" s="156"/>
      <c r="F228" s="155" t="str">
        <f t="shared" si="3"/>
        <v>-</v>
      </c>
    </row>
    <row r="229" spans="1:6" s="150" customFormat="1" ht="12.75">
      <c r="A229" s="151">
        <v>2655</v>
      </c>
      <c r="B229" s="160" t="s">
        <v>2207</v>
      </c>
      <c r="C229" s="153">
        <v>218</v>
      </c>
      <c r="D229" s="156"/>
      <c r="E229" s="156"/>
      <c r="F229" s="155" t="str">
        <f t="shared" si="3"/>
        <v>-</v>
      </c>
    </row>
    <row r="230" spans="1:6" s="150" customFormat="1" ht="12.75">
      <c r="A230" s="151">
        <v>2656</v>
      </c>
      <c r="B230" s="160" t="s">
        <v>2208</v>
      </c>
      <c r="C230" s="153">
        <v>219</v>
      </c>
      <c r="D230" s="156"/>
      <c r="E230" s="156"/>
      <c r="F230" s="155" t="str">
        <f t="shared" si="3"/>
        <v>-</v>
      </c>
    </row>
    <row r="231" spans="1:6" s="150" customFormat="1" ht="12.75">
      <c r="A231" s="151" t="s">
        <v>2209</v>
      </c>
      <c r="B231" s="152" t="s">
        <v>2210</v>
      </c>
      <c r="C231" s="153">
        <v>220</v>
      </c>
      <c r="D231" s="154">
        <f>SUM(D232:D233)</f>
        <v>0</v>
      </c>
      <c r="E231" s="154">
        <f>SUM(E232:E233)</f>
        <v>0</v>
      </c>
      <c r="F231" s="155" t="str">
        <f t="shared" si="3"/>
        <v>-</v>
      </c>
    </row>
    <row r="232" spans="1:6" s="150" customFormat="1" ht="12.75">
      <c r="A232" s="151" t="s">
        <v>2211</v>
      </c>
      <c r="B232" s="152" t="s">
        <v>2212</v>
      </c>
      <c r="C232" s="153">
        <v>221</v>
      </c>
      <c r="D232" s="156"/>
      <c r="E232" s="156"/>
      <c r="F232" s="155" t="str">
        <f t="shared" si="3"/>
        <v>-</v>
      </c>
    </row>
    <row r="233" spans="1:6" s="150" customFormat="1" ht="12.75">
      <c r="A233" s="151" t="s">
        <v>2213</v>
      </c>
      <c r="B233" s="152" t="s">
        <v>2214</v>
      </c>
      <c r="C233" s="153">
        <v>222</v>
      </c>
      <c r="D233" s="156"/>
      <c r="E233" s="156"/>
      <c r="F233" s="155" t="str">
        <f t="shared" si="3"/>
        <v>-</v>
      </c>
    </row>
    <row r="234" spans="1:6" s="150" customFormat="1" ht="12.75">
      <c r="A234" s="151" t="s">
        <v>2215</v>
      </c>
      <c r="B234" s="152" t="s">
        <v>2216</v>
      </c>
      <c r="C234" s="153">
        <v>223</v>
      </c>
      <c r="D234" s="154">
        <f>+D235+D243-D247+D251+D252+D253</f>
        <v>9397131</v>
      </c>
      <c r="E234" s="154">
        <f>+E235+E243-E247+E251+E252+E253</f>
        <v>9512454</v>
      </c>
      <c r="F234" s="155">
        <f t="shared" si="3"/>
        <v>101.22721498721259</v>
      </c>
    </row>
    <row r="235" spans="1:6" s="150" customFormat="1" ht="12.75">
      <c r="A235" s="151" t="s">
        <v>2217</v>
      </c>
      <c r="B235" s="152" t="s">
        <v>2218</v>
      </c>
      <c r="C235" s="153">
        <v>224</v>
      </c>
      <c r="D235" s="154">
        <f>D236-D239</f>
        <v>9555594</v>
      </c>
      <c r="E235" s="154">
        <f>E236-E239</f>
        <v>9550248</v>
      </c>
      <c r="F235" s="155">
        <f t="shared" si="3"/>
        <v>99.94405371345832</v>
      </c>
    </row>
    <row r="236" spans="1:6" s="150" customFormat="1" ht="12.75">
      <c r="A236" s="151" t="s">
        <v>2219</v>
      </c>
      <c r="B236" s="152" t="s">
        <v>2220</v>
      </c>
      <c r="C236" s="153">
        <v>225</v>
      </c>
      <c r="D236" s="154">
        <f>SUM(D237:D238)</f>
        <v>9555594</v>
      </c>
      <c r="E236" s="154">
        <f>SUM(E237:E238)</f>
        <v>9550248</v>
      </c>
      <c r="F236" s="155">
        <f t="shared" si="3"/>
        <v>99.94405371345832</v>
      </c>
    </row>
    <row r="237" spans="1:6" s="150" customFormat="1" ht="12.75">
      <c r="A237" s="151" t="s">
        <v>2221</v>
      </c>
      <c r="B237" s="152" t="s">
        <v>2222</v>
      </c>
      <c r="C237" s="153">
        <v>226</v>
      </c>
      <c r="D237" s="156">
        <v>9555594</v>
      </c>
      <c r="E237" s="156">
        <v>9550248</v>
      </c>
      <c r="F237" s="155">
        <f t="shared" si="3"/>
        <v>99.94405371345832</v>
      </c>
    </row>
    <row r="238" spans="1:6" s="150" customFormat="1" ht="12.75">
      <c r="A238" s="151" t="s">
        <v>2223</v>
      </c>
      <c r="B238" s="152" t="s">
        <v>2224</v>
      </c>
      <c r="C238" s="153">
        <v>227</v>
      </c>
      <c r="D238" s="156"/>
      <c r="E238" s="156"/>
      <c r="F238" s="155" t="str">
        <f t="shared" si="3"/>
        <v>-</v>
      </c>
    </row>
    <row r="239" spans="1:6" s="150" customFormat="1" ht="12.75">
      <c r="A239" s="151" t="s">
        <v>2225</v>
      </c>
      <c r="B239" s="152" t="s">
        <v>2226</v>
      </c>
      <c r="C239" s="153">
        <v>228</v>
      </c>
      <c r="D239" s="154">
        <f>SUM(D240:D241)</f>
        <v>0</v>
      </c>
      <c r="E239" s="154">
        <f>SUM(E240:E241)</f>
        <v>0</v>
      </c>
      <c r="F239" s="155" t="str">
        <f t="shared" si="3"/>
        <v>-</v>
      </c>
    </row>
    <row r="240" spans="1:6" s="150" customFormat="1" ht="12.75">
      <c r="A240" s="151" t="s">
        <v>2227</v>
      </c>
      <c r="B240" s="152" t="s">
        <v>2228</v>
      </c>
      <c r="C240" s="153">
        <v>229</v>
      </c>
      <c r="D240" s="156"/>
      <c r="E240" s="156"/>
      <c r="F240" s="155" t="str">
        <f t="shared" si="3"/>
        <v>-</v>
      </c>
    </row>
    <row r="241" spans="1:6" s="150" customFormat="1" ht="12.75">
      <c r="A241" s="151" t="s">
        <v>2229</v>
      </c>
      <c r="B241" s="152" t="s">
        <v>2230</v>
      </c>
      <c r="C241" s="153">
        <v>230</v>
      </c>
      <c r="D241" s="156"/>
      <c r="E241" s="156"/>
      <c r="F241" s="155" t="str">
        <f t="shared" si="3"/>
        <v>-</v>
      </c>
    </row>
    <row r="242" spans="1:6" s="150" customFormat="1" ht="12.75">
      <c r="A242" s="151" t="s">
        <v>2231</v>
      </c>
      <c r="B242" s="152" t="s">
        <v>2232</v>
      </c>
      <c r="C242" s="153">
        <v>231</v>
      </c>
      <c r="D242" s="156"/>
      <c r="E242" s="156"/>
      <c r="F242" s="155" t="str">
        <f t="shared" si="3"/>
        <v>-</v>
      </c>
    </row>
    <row r="243" spans="1:6" s="150" customFormat="1" ht="12.75">
      <c r="A243" s="151" t="s">
        <v>2233</v>
      </c>
      <c r="B243" s="152" t="s">
        <v>2234</v>
      </c>
      <c r="C243" s="153">
        <v>232</v>
      </c>
      <c r="D243" s="154">
        <f>SUM(D244:D246)</f>
        <v>0</v>
      </c>
      <c r="E243" s="154">
        <f>SUM(E244:E246)</f>
        <v>0</v>
      </c>
      <c r="F243" s="155" t="str">
        <f t="shared" si="3"/>
        <v>-</v>
      </c>
    </row>
    <row r="244" spans="1:6" s="150" customFormat="1" ht="12.75">
      <c r="A244" s="151" t="s">
        <v>2235</v>
      </c>
      <c r="B244" s="152" t="s">
        <v>2236</v>
      </c>
      <c r="C244" s="153">
        <v>233</v>
      </c>
      <c r="D244" s="156"/>
      <c r="E244" s="156"/>
      <c r="F244" s="155" t="str">
        <f t="shared" si="3"/>
        <v>-</v>
      </c>
    </row>
    <row r="245" spans="1:6" s="150" customFormat="1" ht="12.75">
      <c r="A245" s="151" t="s">
        <v>2237</v>
      </c>
      <c r="B245" s="152" t="s">
        <v>2238</v>
      </c>
      <c r="C245" s="153">
        <v>234</v>
      </c>
      <c r="D245" s="156"/>
      <c r="E245" s="156"/>
      <c r="F245" s="155" t="str">
        <f t="shared" si="3"/>
        <v>-</v>
      </c>
    </row>
    <row r="246" spans="1:6" s="150" customFormat="1" ht="12.75">
      <c r="A246" s="151" t="s">
        <v>2239</v>
      </c>
      <c r="B246" s="152" t="s">
        <v>2240</v>
      </c>
      <c r="C246" s="153">
        <v>235</v>
      </c>
      <c r="D246" s="156"/>
      <c r="E246" s="156"/>
      <c r="F246" s="155" t="str">
        <f t="shared" si="3"/>
        <v>-</v>
      </c>
    </row>
    <row r="247" spans="1:6" s="150" customFormat="1" ht="12.75">
      <c r="A247" s="151" t="s">
        <v>2241</v>
      </c>
      <c r="B247" s="152" t="s">
        <v>2242</v>
      </c>
      <c r="C247" s="153">
        <v>236</v>
      </c>
      <c r="D247" s="154">
        <f>SUM(D248:D250)</f>
        <v>161613</v>
      </c>
      <c r="E247" s="154">
        <f>SUM(E248:E250)</f>
        <v>40944</v>
      </c>
      <c r="F247" s="155">
        <f t="shared" si="3"/>
        <v>25.334595608026582</v>
      </c>
    </row>
    <row r="248" spans="1:6" s="150" customFormat="1" ht="12.75">
      <c r="A248" s="151" t="s">
        <v>2243</v>
      </c>
      <c r="B248" s="152" t="s">
        <v>2244</v>
      </c>
      <c r="C248" s="153">
        <v>237</v>
      </c>
      <c r="D248" s="156">
        <v>161613</v>
      </c>
      <c r="E248" s="156">
        <v>40944</v>
      </c>
      <c r="F248" s="155">
        <f t="shared" si="3"/>
        <v>25.334595608026582</v>
      </c>
    </row>
    <row r="249" spans="1:6" s="150" customFormat="1" ht="12.75">
      <c r="A249" s="151" t="s">
        <v>2245</v>
      </c>
      <c r="B249" s="160" t="s">
        <v>2246</v>
      </c>
      <c r="C249" s="153">
        <v>238</v>
      </c>
      <c r="D249" s="156"/>
      <c r="E249" s="156"/>
      <c r="F249" s="155" t="str">
        <f t="shared" si="3"/>
        <v>-</v>
      </c>
    </row>
    <row r="250" spans="1:6" s="150" customFormat="1" ht="12.75">
      <c r="A250" s="151" t="s">
        <v>2247</v>
      </c>
      <c r="B250" s="160" t="s">
        <v>2248</v>
      </c>
      <c r="C250" s="153">
        <v>239</v>
      </c>
      <c r="D250" s="156"/>
      <c r="E250" s="156"/>
      <c r="F250" s="155" t="str">
        <f t="shared" si="3"/>
        <v>-</v>
      </c>
    </row>
    <row r="251" spans="1:6" s="150" customFormat="1" ht="12.75">
      <c r="A251" s="151" t="s">
        <v>2249</v>
      </c>
      <c r="B251" s="160" t="s">
        <v>2250</v>
      </c>
      <c r="C251" s="153">
        <v>240</v>
      </c>
      <c r="D251" s="156">
        <v>3150</v>
      </c>
      <c r="E251" s="156">
        <v>3150</v>
      </c>
      <c r="F251" s="155">
        <f t="shared" si="3"/>
        <v>100</v>
      </c>
    </row>
    <row r="252" spans="1:6" s="150" customFormat="1" ht="12.75">
      <c r="A252" s="151" t="s">
        <v>2251</v>
      </c>
      <c r="B252" s="160" t="s">
        <v>2252</v>
      </c>
      <c r="C252" s="153">
        <v>241</v>
      </c>
      <c r="D252" s="156"/>
      <c r="E252" s="156"/>
      <c r="F252" s="155" t="str">
        <f t="shared" si="3"/>
        <v>-</v>
      </c>
    </row>
    <row r="253" spans="1:6" s="150" customFormat="1" ht="12.75">
      <c r="A253" s="151" t="s">
        <v>2253</v>
      </c>
      <c r="B253" s="160" t="s">
        <v>2254</v>
      </c>
      <c r="C253" s="153">
        <v>242</v>
      </c>
      <c r="D253" s="156"/>
      <c r="E253" s="156"/>
      <c r="F253" s="155" t="str">
        <f t="shared" si="3"/>
        <v>-</v>
      </c>
    </row>
    <row r="254" spans="1:6" s="150" customFormat="1" ht="12.75">
      <c r="A254" s="151" t="s">
        <v>2255</v>
      </c>
      <c r="B254" s="160" t="s">
        <v>2256</v>
      </c>
      <c r="C254" s="153">
        <v>243</v>
      </c>
      <c r="D254" s="154">
        <f>+D255-D256</f>
        <v>0</v>
      </c>
      <c r="E254" s="154">
        <f>+E255-E256</f>
        <v>0</v>
      </c>
      <c r="F254" s="155" t="str">
        <f t="shared" si="3"/>
        <v>-</v>
      </c>
    </row>
    <row r="255" spans="1:6" s="150" customFormat="1" ht="12.75">
      <c r="A255" s="151" t="s">
        <v>2257</v>
      </c>
      <c r="B255" s="160" t="s">
        <v>2258</v>
      </c>
      <c r="C255" s="153">
        <v>244</v>
      </c>
      <c r="D255" s="154">
        <f>D256</f>
        <v>0</v>
      </c>
      <c r="E255" s="154">
        <f>E256</f>
        <v>0</v>
      </c>
      <c r="F255" s="155" t="str">
        <f t="shared" si="3"/>
        <v>-</v>
      </c>
    </row>
    <row r="256" spans="1:6" s="150" customFormat="1" ht="12.75">
      <c r="A256" s="162" t="s">
        <v>2259</v>
      </c>
      <c r="B256" s="163" t="s">
        <v>2260</v>
      </c>
      <c r="C256" s="164">
        <v>245</v>
      </c>
      <c r="D256" s="165"/>
      <c r="E256" s="165"/>
      <c r="F256" s="166" t="str">
        <f t="shared" si="3"/>
        <v>-</v>
      </c>
    </row>
    <row r="257" spans="1:6" s="150" customFormat="1" ht="18" customHeight="1">
      <c r="A257" s="401" t="s">
        <v>1390</v>
      </c>
      <c r="B257" s="402"/>
      <c r="C257" s="167"/>
      <c r="D257" s="167"/>
      <c r="E257" s="168"/>
      <c r="F257" s="169"/>
    </row>
    <row r="258" spans="1:6" s="150" customFormat="1" ht="12.75">
      <c r="A258" s="151" t="s">
        <v>2261</v>
      </c>
      <c r="B258" s="152" t="s">
        <v>2262</v>
      </c>
      <c r="C258" s="153">
        <v>246</v>
      </c>
      <c r="D258" s="156"/>
      <c r="E258" s="156"/>
      <c r="F258" s="155" t="str">
        <f aca="true" t="shared" si="4" ref="F258:F321">IF(D258&gt;0,IF(E258/D258&gt;=100,"&gt;&gt;100",E258/D258*100),"-")</f>
        <v>-</v>
      </c>
    </row>
    <row r="259" spans="1:6" s="150" customFormat="1" ht="12.75">
      <c r="A259" s="151" t="s">
        <v>2261</v>
      </c>
      <c r="B259" s="152" t="s">
        <v>2263</v>
      </c>
      <c r="C259" s="153">
        <v>247</v>
      </c>
      <c r="D259" s="156"/>
      <c r="E259" s="156"/>
      <c r="F259" s="155" t="str">
        <f t="shared" si="4"/>
        <v>-</v>
      </c>
    </row>
    <row r="260" spans="1:6" s="150" customFormat="1" ht="12.75">
      <c r="A260" s="151" t="s">
        <v>2264</v>
      </c>
      <c r="B260" s="152" t="s">
        <v>2265</v>
      </c>
      <c r="C260" s="153">
        <v>248</v>
      </c>
      <c r="D260" s="156">
        <v>44911</v>
      </c>
      <c r="E260" s="156">
        <v>296738</v>
      </c>
      <c r="F260" s="155">
        <f t="shared" si="4"/>
        <v>660.7245440983278</v>
      </c>
    </row>
    <row r="261" spans="1:6" s="150" customFormat="1" ht="12.75">
      <c r="A261" s="151" t="s">
        <v>2264</v>
      </c>
      <c r="B261" s="152" t="s">
        <v>2266</v>
      </c>
      <c r="C261" s="153">
        <v>249</v>
      </c>
      <c r="D261" s="156"/>
      <c r="E261" s="156"/>
      <c r="F261" s="155" t="str">
        <f t="shared" si="4"/>
        <v>-</v>
      </c>
    </row>
    <row r="262" spans="1:6" s="150" customFormat="1" ht="12.75">
      <c r="A262" s="151" t="s">
        <v>2267</v>
      </c>
      <c r="B262" s="152" t="s">
        <v>2268</v>
      </c>
      <c r="C262" s="153">
        <v>250</v>
      </c>
      <c r="D262" s="156"/>
      <c r="E262" s="156"/>
      <c r="F262" s="155" t="str">
        <f t="shared" si="4"/>
        <v>-</v>
      </c>
    </row>
    <row r="263" spans="1:6" s="150" customFormat="1" ht="12.75">
      <c r="A263" s="151" t="s">
        <v>2267</v>
      </c>
      <c r="B263" s="152" t="s">
        <v>2269</v>
      </c>
      <c r="C263" s="153">
        <v>251</v>
      </c>
      <c r="D263" s="156"/>
      <c r="E263" s="156"/>
      <c r="F263" s="155" t="str">
        <f t="shared" si="4"/>
        <v>-</v>
      </c>
    </row>
    <row r="264" spans="1:6" s="150" customFormat="1" ht="12.75">
      <c r="A264" s="151" t="s">
        <v>2270</v>
      </c>
      <c r="B264" s="152" t="s">
        <v>2271</v>
      </c>
      <c r="C264" s="153">
        <v>252</v>
      </c>
      <c r="D264" s="156">
        <v>12361</v>
      </c>
      <c r="E264" s="156">
        <v>54806</v>
      </c>
      <c r="F264" s="155"/>
    </row>
    <row r="265" spans="1:6" s="150" customFormat="1" ht="12.75">
      <c r="A265" s="151" t="s">
        <v>2272</v>
      </c>
      <c r="B265" s="152" t="s">
        <v>2273</v>
      </c>
      <c r="C265" s="153">
        <v>253</v>
      </c>
      <c r="D265" s="156"/>
      <c r="E265" s="156"/>
      <c r="F265" s="155"/>
    </row>
    <row r="266" spans="1:6" s="150" customFormat="1" ht="12.75">
      <c r="A266" s="151" t="s">
        <v>2274</v>
      </c>
      <c r="B266" s="152" t="s">
        <v>2275</v>
      </c>
      <c r="C266" s="153">
        <v>254</v>
      </c>
      <c r="D266" s="156"/>
      <c r="E266" s="156"/>
      <c r="F266" s="155"/>
    </row>
    <row r="267" spans="1:6" s="150" customFormat="1" ht="12.75">
      <c r="A267" s="151" t="s">
        <v>2276</v>
      </c>
      <c r="B267" s="152" t="s">
        <v>2277</v>
      </c>
      <c r="C267" s="153">
        <v>255</v>
      </c>
      <c r="D267" s="156">
        <v>584</v>
      </c>
      <c r="E267" s="156">
        <v>584</v>
      </c>
      <c r="F267" s="155"/>
    </row>
    <row r="268" spans="1:6" s="150" customFormat="1" ht="12.75">
      <c r="A268" s="151" t="s">
        <v>2278</v>
      </c>
      <c r="B268" s="152" t="s">
        <v>2279</v>
      </c>
      <c r="C268" s="153">
        <v>256</v>
      </c>
      <c r="D268" s="156"/>
      <c r="E268" s="156"/>
      <c r="F268" s="155"/>
    </row>
    <row r="269" spans="1:6" s="150" customFormat="1" ht="12.75">
      <c r="A269" s="151" t="s">
        <v>2280</v>
      </c>
      <c r="B269" s="152" t="s">
        <v>2281</v>
      </c>
      <c r="C269" s="153">
        <v>257</v>
      </c>
      <c r="D269" s="156"/>
      <c r="E269" s="156"/>
      <c r="F269" s="155"/>
    </row>
    <row r="270" spans="1:6" s="150" customFormat="1" ht="22.5">
      <c r="A270" s="151" t="s">
        <v>2282</v>
      </c>
      <c r="B270" s="152" t="s">
        <v>2283</v>
      </c>
      <c r="C270" s="153">
        <v>258</v>
      </c>
      <c r="D270" s="156"/>
      <c r="E270" s="156"/>
      <c r="F270" s="155" t="str">
        <f t="shared" si="4"/>
        <v>-</v>
      </c>
    </row>
    <row r="271" spans="1:6" s="150" customFormat="1" ht="12.75">
      <c r="A271" s="151" t="s">
        <v>2284</v>
      </c>
      <c r="B271" s="152" t="s">
        <v>2285</v>
      </c>
      <c r="C271" s="153">
        <v>259</v>
      </c>
      <c r="D271" s="156"/>
      <c r="E271" s="156"/>
      <c r="F271" s="155" t="str">
        <f t="shared" si="4"/>
        <v>-</v>
      </c>
    </row>
    <row r="272" spans="1:6" s="150" customFormat="1" ht="12.75">
      <c r="A272" s="151" t="s">
        <v>2286</v>
      </c>
      <c r="B272" s="152" t="s">
        <v>2287</v>
      </c>
      <c r="C272" s="153">
        <v>260</v>
      </c>
      <c r="D272" s="156"/>
      <c r="E272" s="156"/>
      <c r="F272" s="155"/>
    </row>
    <row r="273" spans="1:6" s="150" customFormat="1" ht="12.75">
      <c r="A273" s="151" t="s">
        <v>2288</v>
      </c>
      <c r="B273" s="152" t="s">
        <v>2289</v>
      </c>
      <c r="C273" s="153">
        <v>261</v>
      </c>
      <c r="D273" s="156"/>
      <c r="E273" s="156"/>
      <c r="F273" s="155"/>
    </row>
    <row r="274" spans="1:6" s="150" customFormat="1" ht="12.75">
      <c r="A274" s="151" t="s">
        <v>2290</v>
      </c>
      <c r="B274" s="152" t="s">
        <v>2291</v>
      </c>
      <c r="C274" s="153">
        <v>262</v>
      </c>
      <c r="D274" s="156"/>
      <c r="E274" s="156"/>
      <c r="F274" s="155"/>
    </row>
    <row r="275" spans="1:6" s="150" customFormat="1" ht="12.75">
      <c r="A275" s="151" t="s">
        <v>2292</v>
      </c>
      <c r="B275" s="152" t="s">
        <v>2293</v>
      </c>
      <c r="C275" s="153">
        <v>263</v>
      </c>
      <c r="D275" s="156"/>
      <c r="E275" s="156"/>
      <c r="F275" s="155"/>
    </row>
    <row r="276" spans="1:6" s="150" customFormat="1" ht="12.75">
      <c r="A276" s="151" t="s">
        <v>2294</v>
      </c>
      <c r="B276" s="152" t="s">
        <v>2295</v>
      </c>
      <c r="C276" s="153">
        <v>264</v>
      </c>
      <c r="D276" s="156"/>
      <c r="E276" s="156"/>
      <c r="F276" s="155"/>
    </row>
    <row r="277" spans="1:6" s="150" customFormat="1" ht="22.5">
      <c r="A277" s="151" t="s">
        <v>2296</v>
      </c>
      <c r="B277" s="152" t="s">
        <v>2297</v>
      </c>
      <c r="C277" s="153">
        <v>265</v>
      </c>
      <c r="D277" s="156"/>
      <c r="E277" s="156"/>
      <c r="F277" s="155"/>
    </row>
    <row r="278" spans="1:6" s="150" customFormat="1" ht="12.75">
      <c r="A278" s="151" t="s">
        <v>2298</v>
      </c>
      <c r="B278" s="152" t="s">
        <v>2299</v>
      </c>
      <c r="C278" s="153">
        <v>266</v>
      </c>
      <c r="D278" s="156"/>
      <c r="E278" s="156"/>
      <c r="F278" s="155"/>
    </row>
    <row r="279" spans="1:6" s="150" customFormat="1" ht="12.75">
      <c r="A279" s="151" t="s">
        <v>2300</v>
      </c>
      <c r="B279" s="152" t="s">
        <v>2301</v>
      </c>
      <c r="C279" s="153">
        <v>267</v>
      </c>
      <c r="D279" s="156"/>
      <c r="E279" s="156"/>
      <c r="F279" s="155"/>
    </row>
    <row r="280" spans="1:6" s="150" customFormat="1" ht="12.75">
      <c r="A280" s="151" t="s">
        <v>2302</v>
      </c>
      <c r="B280" s="152" t="s">
        <v>2303</v>
      </c>
      <c r="C280" s="153">
        <v>268</v>
      </c>
      <c r="D280" s="156"/>
      <c r="E280" s="156"/>
      <c r="F280" s="155"/>
    </row>
    <row r="281" spans="1:6" s="150" customFormat="1" ht="12.75">
      <c r="A281" s="151" t="s">
        <v>2304</v>
      </c>
      <c r="B281" s="152" t="s">
        <v>2305</v>
      </c>
      <c r="C281" s="153">
        <v>269</v>
      </c>
      <c r="D281" s="156"/>
      <c r="E281" s="156"/>
      <c r="F281" s="155"/>
    </row>
    <row r="282" spans="1:6" s="150" customFormat="1" ht="12.75">
      <c r="A282" s="151" t="s">
        <v>2306</v>
      </c>
      <c r="B282" s="152" t="s">
        <v>2307</v>
      </c>
      <c r="C282" s="153">
        <v>270</v>
      </c>
      <c r="D282" s="156"/>
      <c r="E282" s="156"/>
      <c r="F282" s="155"/>
    </row>
    <row r="283" spans="1:6" s="150" customFormat="1" ht="12.75">
      <c r="A283" s="151" t="s">
        <v>2308</v>
      </c>
      <c r="B283" s="152" t="s">
        <v>2309</v>
      </c>
      <c r="C283" s="153">
        <v>271</v>
      </c>
      <c r="D283" s="156"/>
      <c r="E283" s="156"/>
      <c r="F283" s="155"/>
    </row>
    <row r="284" spans="1:6" s="150" customFormat="1" ht="22.5">
      <c r="A284" s="151" t="s">
        <v>2310</v>
      </c>
      <c r="B284" s="152" t="s">
        <v>2311</v>
      </c>
      <c r="C284" s="153">
        <v>272</v>
      </c>
      <c r="D284" s="156"/>
      <c r="E284" s="156"/>
      <c r="F284" s="155"/>
    </row>
    <row r="285" spans="1:6" s="150" customFormat="1" ht="22.5">
      <c r="A285" s="151" t="s">
        <v>2312</v>
      </c>
      <c r="B285" s="152" t="s">
        <v>2313</v>
      </c>
      <c r="C285" s="153">
        <v>273</v>
      </c>
      <c r="D285" s="156"/>
      <c r="E285" s="156"/>
      <c r="F285" s="155"/>
    </row>
    <row r="286" spans="1:6" s="150" customFormat="1" ht="12.75">
      <c r="A286" s="151" t="s">
        <v>2314</v>
      </c>
      <c r="B286" s="152" t="s">
        <v>2315</v>
      </c>
      <c r="C286" s="153">
        <v>274</v>
      </c>
      <c r="D286" s="156">
        <v>42961</v>
      </c>
      <c r="E286" s="156">
        <v>294788</v>
      </c>
      <c r="F286" s="155"/>
    </row>
    <row r="287" spans="1:6" s="150" customFormat="1" ht="12.75">
      <c r="A287" s="151" t="s">
        <v>2316</v>
      </c>
      <c r="B287" s="152" t="s">
        <v>2317</v>
      </c>
      <c r="C287" s="153">
        <v>275</v>
      </c>
      <c r="D287" s="156">
        <v>181207</v>
      </c>
      <c r="E287" s="156">
        <v>260044</v>
      </c>
      <c r="F287" s="155">
        <f t="shared" si="4"/>
        <v>143.5065974272517</v>
      </c>
    </row>
    <row r="288" spans="1:6" s="150" customFormat="1" ht="12.75">
      <c r="A288" s="151" t="s">
        <v>2316</v>
      </c>
      <c r="B288" s="152" t="s">
        <v>2318</v>
      </c>
      <c r="C288" s="153">
        <v>276</v>
      </c>
      <c r="D288" s="156">
        <v>440234</v>
      </c>
      <c r="E288" s="156">
        <v>454000</v>
      </c>
      <c r="F288" s="155">
        <f t="shared" si="4"/>
        <v>103.12697338233758</v>
      </c>
    </row>
    <row r="289" spans="1:6" s="150" customFormat="1" ht="12.75">
      <c r="A289" s="151" t="s">
        <v>2319</v>
      </c>
      <c r="B289" s="152" t="s">
        <v>2320</v>
      </c>
      <c r="C289" s="153">
        <v>277</v>
      </c>
      <c r="D289" s="156"/>
      <c r="E289" s="156">
        <v>108335</v>
      </c>
      <c r="F289" s="155" t="str">
        <f t="shared" si="4"/>
        <v>-</v>
      </c>
    </row>
    <row r="290" spans="1:6" s="150" customFormat="1" ht="12.75">
      <c r="A290" s="151" t="s">
        <v>2319</v>
      </c>
      <c r="B290" s="152" t="s">
        <v>2321</v>
      </c>
      <c r="C290" s="153">
        <v>278</v>
      </c>
      <c r="D290" s="156"/>
      <c r="E290" s="156"/>
      <c r="F290" s="155" t="str">
        <f t="shared" si="4"/>
        <v>-</v>
      </c>
    </row>
    <row r="291" spans="1:6" s="150" customFormat="1" ht="12.75">
      <c r="A291" s="151" t="s">
        <v>2322</v>
      </c>
      <c r="B291" s="152" t="s">
        <v>2323</v>
      </c>
      <c r="C291" s="153">
        <v>279</v>
      </c>
      <c r="D291" s="156"/>
      <c r="E291" s="156"/>
      <c r="F291" s="155" t="str">
        <f t="shared" si="4"/>
        <v>-</v>
      </c>
    </row>
    <row r="292" spans="1:6" s="150" customFormat="1" ht="12.75">
      <c r="A292" s="151" t="s">
        <v>2322</v>
      </c>
      <c r="B292" s="152" t="s">
        <v>2324</v>
      </c>
      <c r="C292" s="153">
        <v>280</v>
      </c>
      <c r="D292" s="156"/>
      <c r="E292" s="156"/>
      <c r="F292" s="155" t="str">
        <f t="shared" si="4"/>
        <v>-</v>
      </c>
    </row>
    <row r="293" spans="1:6" s="150" customFormat="1" ht="12.75">
      <c r="A293" s="151" t="s">
        <v>2325</v>
      </c>
      <c r="B293" s="152" t="s">
        <v>2326</v>
      </c>
      <c r="C293" s="153">
        <v>281</v>
      </c>
      <c r="D293" s="156"/>
      <c r="E293" s="156"/>
      <c r="F293" s="155" t="str">
        <f t="shared" si="4"/>
        <v>-</v>
      </c>
    </row>
    <row r="294" spans="1:6" s="150" customFormat="1" ht="12.75">
      <c r="A294" s="151" t="s">
        <v>2325</v>
      </c>
      <c r="B294" s="152" t="s">
        <v>2327</v>
      </c>
      <c r="C294" s="153">
        <v>282</v>
      </c>
      <c r="D294" s="156"/>
      <c r="E294" s="156"/>
      <c r="F294" s="155" t="str">
        <f t="shared" si="4"/>
        <v>-</v>
      </c>
    </row>
    <row r="295" spans="1:6" s="150" customFormat="1" ht="12.75">
      <c r="A295" s="151" t="s">
        <v>2328</v>
      </c>
      <c r="B295" s="170" t="s">
        <v>2329</v>
      </c>
      <c r="C295" s="153">
        <v>283</v>
      </c>
      <c r="D295" s="156"/>
      <c r="E295" s="156"/>
      <c r="F295" s="155" t="str">
        <f t="shared" si="4"/>
        <v>-</v>
      </c>
    </row>
    <row r="296" spans="1:6" s="150" customFormat="1" ht="12.75">
      <c r="A296" s="151" t="s">
        <v>2330</v>
      </c>
      <c r="B296" s="170" t="s">
        <v>2331</v>
      </c>
      <c r="C296" s="153">
        <v>284</v>
      </c>
      <c r="D296" s="156"/>
      <c r="E296" s="156"/>
      <c r="F296" s="155"/>
    </row>
    <row r="297" spans="1:6" s="150" customFormat="1" ht="12.75">
      <c r="A297" s="151" t="s">
        <v>2332</v>
      </c>
      <c r="B297" s="170" t="s">
        <v>2333</v>
      </c>
      <c r="C297" s="153">
        <v>285</v>
      </c>
      <c r="D297" s="156"/>
      <c r="E297" s="156"/>
      <c r="F297" s="155"/>
    </row>
    <row r="298" spans="1:6" s="150" customFormat="1" ht="12.75">
      <c r="A298" s="151">
        <v>23954</v>
      </c>
      <c r="B298" s="170" t="s">
        <v>2334</v>
      </c>
      <c r="C298" s="153">
        <v>286</v>
      </c>
      <c r="D298" s="156">
        <v>7198</v>
      </c>
      <c r="E298" s="156">
        <v>48184</v>
      </c>
      <c r="F298" s="155"/>
    </row>
    <row r="299" spans="1:6" s="150" customFormat="1" ht="12.75">
      <c r="A299" s="151">
        <v>23955</v>
      </c>
      <c r="B299" s="170" t="s">
        <v>2335</v>
      </c>
      <c r="C299" s="153">
        <v>287</v>
      </c>
      <c r="D299" s="156"/>
      <c r="E299" s="156"/>
      <c r="F299" s="155"/>
    </row>
    <row r="300" spans="1:6" s="150" customFormat="1" ht="12.75">
      <c r="A300" s="151">
        <v>23956</v>
      </c>
      <c r="B300" s="170" t="s">
        <v>2336</v>
      </c>
      <c r="C300" s="153">
        <v>288</v>
      </c>
      <c r="D300" s="156"/>
      <c r="E300" s="156"/>
      <c r="F300" s="155"/>
    </row>
    <row r="301" spans="1:6" s="150" customFormat="1" ht="12.75">
      <c r="A301" s="151">
        <v>23957</v>
      </c>
      <c r="B301" s="170" t="s">
        <v>2337</v>
      </c>
      <c r="C301" s="153">
        <v>289</v>
      </c>
      <c r="D301" s="156"/>
      <c r="E301" s="156"/>
      <c r="F301" s="155"/>
    </row>
    <row r="302" spans="1:6" s="150" customFormat="1" ht="12.75">
      <c r="A302" s="151">
        <v>23958</v>
      </c>
      <c r="B302" s="170" t="s">
        <v>2338</v>
      </c>
      <c r="C302" s="153">
        <v>290</v>
      </c>
      <c r="D302" s="156"/>
      <c r="E302" s="156">
        <v>161</v>
      </c>
      <c r="F302" s="155"/>
    </row>
    <row r="303" spans="1:6" s="150" customFormat="1" ht="12.75">
      <c r="A303" s="151" t="s">
        <v>2339</v>
      </c>
      <c r="B303" s="170" t="s">
        <v>2340</v>
      </c>
      <c r="C303" s="153">
        <v>291</v>
      </c>
      <c r="D303" s="156"/>
      <c r="E303" s="156"/>
      <c r="F303" s="155" t="str">
        <f t="shared" si="4"/>
        <v>-</v>
      </c>
    </row>
    <row r="304" spans="1:6" s="150" customFormat="1" ht="12.75">
      <c r="A304" s="151">
        <v>26224</v>
      </c>
      <c r="B304" s="170" t="s">
        <v>2341</v>
      </c>
      <c r="C304" s="153">
        <v>292</v>
      </c>
      <c r="D304" s="156"/>
      <c r="E304" s="156"/>
      <c r="F304" s="155" t="str">
        <f t="shared" si="4"/>
        <v>-</v>
      </c>
    </row>
    <row r="305" spans="1:6" s="150" customFormat="1" ht="12.75">
      <c r="A305" s="151">
        <v>26233</v>
      </c>
      <c r="B305" s="170" t="s">
        <v>2342</v>
      </c>
      <c r="C305" s="153">
        <v>293</v>
      </c>
      <c r="D305" s="156"/>
      <c r="E305" s="156"/>
      <c r="F305" s="155" t="str">
        <f t="shared" si="4"/>
        <v>-</v>
      </c>
    </row>
    <row r="306" spans="1:6" s="150" customFormat="1" ht="12.75">
      <c r="A306" s="151" t="s">
        <v>1816</v>
      </c>
      <c r="B306" s="170" t="s">
        <v>1817</v>
      </c>
      <c r="C306" s="153">
        <v>294</v>
      </c>
      <c r="D306" s="156"/>
      <c r="E306" s="156"/>
      <c r="F306" s="155" t="str">
        <f t="shared" si="4"/>
        <v>-</v>
      </c>
    </row>
    <row r="307" spans="1:6" s="150" customFormat="1" ht="12.75">
      <c r="A307" s="151">
        <v>26244</v>
      </c>
      <c r="B307" s="170" t="s">
        <v>2343</v>
      </c>
      <c r="C307" s="153">
        <v>295</v>
      </c>
      <c r="D307" s="156"/>
      <c r="E307" s="156"/>
      <c r="F307" s="155" t="str">
        <f t="shared" si="4"/>
        <v>-</v>
      </c>
    </row>
    <row r="308" spans="1:6" s="150" customFormat="1" ht="12.75">
      <c r="A308" s="151">
        <v>26314</v>
      </c>
      <c r="B308" s="170" t="s">
        <v>2344</v>
      </c>
      <c r="C308" s="153">
        <v>296</v>
      </c>
      <c r="D308" s="156"/>
      <c r="E308" s="156"/>
      <c r="F308" s="155" t="str">
        <f t="shared" si="4"/>
        <v>-</v>
      </c>
    </row>
    <row r="309" spans="1:6" s="150" customFormat="1" ht="12.75">
      <c r="A309" s="151" t="s">
        <v>2345</v>
      </c>
      <c r="B309" s="170" t="s">
        <v>2346</v>
      </c>
      <c r="C309" s="153">
        <v>297</v>
      </c>
      <c r="D309" s="156"/>
      <c r="E309" s="156"/>
      <c r="F309" s="155" t="str">
        <f t="shared" si="4"/>
        <v>-</v>
      </c>
    </row>
    <row r="310" spans="1:6" s="150" customFormat="1" ht="12.75">
      <c r="A310" s="151">
        <v>26434</v>
      </c>
      <c r="B310" s="170" t="s">
        <v>2347</v>
      </c>
      <c r="C310" s="153">
        <v>298</v>
      </c>
      <c r="D310" s="156"/>
      <c r="E310" s="156"/>
      <c r="F310" s="155" t="str">
        <f t="shared" si="4"/>
        <v>-</v>
      </c>
    </row>
    <row r="311" spans="1:6" s="150" customFormat="1" ht="12.75">
      <c r="A311" s="151">
        <v>26443</v>
      </c>
      <c r="B311" s="170" t="s">
        <v>2348</v>
      </c>
      <c r="C311" s="153">
        <v>299</v>
      </c>
      <c r="D311" s="156"/>
      <c r="E311" s="156"/>
      <c r="F311" s="155" t="str">
        <f t="shared" si="4"/>
        <v>-</v>
      </c>
    </row>
    <row r="312" spans="1:6" s="150" customFormat="1" ht="12.75">
      <c r="A312" s="151" t="s">
        <v>1818</v>
      </c>
      <c r="B312" s="170" t="s">
        <v>1819</v>
      </c>
      <c r="C312" s="153">
        <v>300</v>
      </c>
      <c r="D312" s="156"/>
      <c r="E312" s="156"/>
      <c r="F312" s="155" t="str">
        <f t="shared" si="4"/>
        <v>-</v>
      </c>
    </row>
    <row r="313" spans="1:6" s="150" customFormat="1" ht="12.75">
      <c r="A313" s="151">
        <v>26454</v>
      </c>
      <c r="B313" s="170" t="s">
        <v>1820</v>
      </c>
      <c r="C313" s="153">
        <v>301</v>
      </c>
      <c r="D313" s="156"/>
      <c r="E313" s="156"/>
      <c r="F313" s="155" t="str">
        <f t="shared" si="4"/>
        <v>-</v>
      </c>
    </row>
    <row r="314" spans="1:6" s="150" customFormat="1" ht="12.75">
      <c r="A314" s="151" t="s">
        <v>1821</v>
      </c>
      <c r="B314" s="170" t="s">
        <v>1822</v>
      </c>
      <c r="C314" s="153">
        <v>302</v>
      </c>
      <c r="D314" s="156"/>
      <c r="E314" s="156"/>
      <c r="F314" s="155" t="str">
        <f t="shared" si="4"/>
        <v>-</v>
      </c>
    </row>
    <row r="315" spans="1:6" s="150" customFormat="1" ht="12.75">
      <c r="A315" s="151">
        <v>26464</v>
      </c>
      <c r="B315" s="170" t="s">
        <v>2349</v>
      </c>
      <c r="C315" s="153">
        <v>303</v>
      </c>
      <c r="D315" s="156"/>
      <c r="E315" s="156"/>
      <c r="F315" s="155" t="str">
        <f t="shared" si="4"/>
        <v>-</v>
      </c>
    </row>
    <row r="316" spans="1:6" s="150" customFormat="1" ht="12.75">
      <c r="A316" s="151">
        <v>26473</v>
      </c>
      <c r="B316" s="170" t="s">
        <v>2350</v>
      </c>
      <c r="C316" s="153">
        <v>304</v>
      </c>
      <c r="D316" s="156"/>
      <c r="E316" s="156"/>
      <c r="F316" s="155" t="str">
        <f t="shared" si="4"/>
        <v>-</v>
      </c>
    </row>
    <row r="317" spans="1:6" s="150" customFormat="1" ht="12.75">
      <c r="A317" s="151" t="s">
        <v>1825</v>
      </c>
      <c r="B317" s="170" t="s">
        <v>1826</v>
      </c>
      <c r="C317" s="153">
        <v>305</v>
      </c>
      <c r="D317" s="156"/>
      <c r="E317" s="156"/>
      <c r="F317" s="155" t="str">
        <f t="shared" si="4"/>
        <v>-</v>
      </c>
    </row>
    <row r="318" spans="1:6" s="150" customFormat="1" ht="12.75">
      <c r="A318" s="151">
        <v>26484</v>
      </c>
      <c r="B318" s="170" t="s">
        <v>2351</v>
      </c>
      <c r="C318" s="153">
        <v>306</v>
      </c>
      <c r="D318" s="156"/>
      <c r="E318" s="156"/>
      <c r="F318" s="155" t="str">
        <f t="shared" si="4"/>
        <v>-</v>
      </c>
    </row>
    <row r="319" spans="1:6" s="150" customFormat="1" ht="12.75">
      <c r="A319" s="151">
        <v>26534</v>
      </c>
      <c r="B319" s="170" t="s">
        <v>1827</v>
      </c>
      <c r="C319" s="153">
        <v>307</v>
      </c>
      <c r="D319" s="156"/>
      <c r="E319" s="156"/>
      <c r="F319" s="155" t="str">
        <f t="shared" si="4"/>
        <v>-</v>
      </c>
    </row>
    <row r="320" spans="1:6" s="150" customFormat="1" ht="12.75">
      <c r="A320" s="151">
        <v>26544</v>
      </c>
      <c r="B320" s="170" t="s">
        <v>2352</v>
      </c>
      <c r="C320" s="153">
        <v>308</v>
      </c>
      <c r="D320" s="156"/>
      <c r="E320" s="156"/>
      <c r="F320" s="155" t="str">
        <f t="shared" si="4"/>
        <v>-</v>
      </c>
    </row>
    <row r="321" spans="1:6" s="150" customFormat="1" ht="12.75">
      <c r="A321" s="151">
        <v>26554</v>
      </c>
      <c r="B321" s="170" t="s">
        <v>2353</v>
      </c>
      <c r="C321" s="153">
        <v>309</v>
      </c>
      <c r="D321" s="156"/>
      <c r="E321" s="156"/>
      <c r="F321" s="155" t="str">
        <f t="shared" si="4"/>
        <v>-</v>
      </c>
    </row>
    <row r="322" spans="1:6" s="150" customFormat="1" ht="13.5" customHeight="1">
      <c r="A322" s="162">
        <v>26564</v>
      </c>
      <c r="B322" s="171" t="s">
        <v>2354</v>
      </c>
      <c r="C322" s="164">
        <v>310</v>
      </c>
      <c r="D322" s="165"/>
      <c r="E322" s="165"/>
      <c r="F322" s="166" t="str">
        <f>IF(D322&gt;0,IF(E322/D322&gt;=100,"&gt;&gt;100",E322/D322*100),"-")</f>
        <v>-</v>
      </c>
    </row>
    <row r="323" ht="12.75"/>
    <row r="324" spans="1:7" s="86" customFormat="1" ht="25.5" customHeight="1">
      <c r="A324" s="134" t="s">
        <v>1828</v>
      </c>
      <c r="B324" s="134"/>
      <c r="D324" s="376" t="s">
        <v>1829</v>
      </c>
      <c r="E324" s="376"/>
      <c r="F324" s="134"/>
      <c r="G324" s="136"/>
    </row>
    <row r="325" spans="1:7" s="86" customFormat="1" ht="15" customHeight="1">
      <c r="A325" s="134" t="str">
        <f>IF(RefStr!H25&lt;&gt;"","Osoba za kontaktiranje: "&amp;RefStr!H25,"Osoba za kontaktiranje: _________________________________________")</f>
        <v>Osoba za kontaktiranje: Zora Dujić</v>
      </c>
      <c r="B325" s="134"/>
      <c r="D325" s="135"/>
      <c r="E325" s="135"/>
      <c r="F325" s="134"/>
      <c r="G325" s="136"/>
    </row>
    <row r="326" spans="1:7" s="86" customFormat="1" ht="15" customHeight="1">
      <c r="A326" s="134" t="str">
        <f>IF(RefStr!H27="","Telefon za kontakt: _________________","Telefon za kontakt: "&amp;RefStr!H27)</f>
        <v>Telefon za kontakt: 022350315</v>
      </c>
      <c r="B326" s="134"/>
      <c r="F326" s="134"/>
      <c r="G326" s="136"/>
    </row>
    <row r="327" spans="1:7" s="86" customFormat="1" ht="15" customHeight="1">
      <c r="A327" s="134" t="str">
        <f>IF(RefStr!H33="","Odgovorna osoba: _____________________________","Odgovorna osoba: "&amp;RefStr!H33)</f>
        <v>Odgovorna osoba: Emil Božikov, prof.</v>
      </c>
      <c r="B327" s="134"/>
      <c r="C327" s="134"/>
      <c r="F327" s="134"/>
      <c r="G327" s="136"/>
    </row>
    <row r="328" ht="4.5"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B6:F6"/>
    <mergeCell ref="B7:F7"/>
    <mergeCell ref="A257:B257"/>
    <mergeCell ref="D324:E324"/>
    <mergeCell ref="A1:B1"/>
    <mergeCell ref="C1:F1"/>
    <mergeCell ref="A2:D2"/>
    <mergeCell ref="E2:F2"/>
    <mergeCell ref="A3:D3"/>
    <mergeCell ref="B4:D4"/>
    <mergeCell ref="E4:F4"/>
    <mergeCell ref="B5:D5"/>
    <mergeCell ref="E5:F5"/>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1"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2" dxfId="5" operator="notEqual" stopIfTrue="1">
      <formula>ROUND(D15,0)</formula>
    </cfRule>
    <cfRule type="cellIs" priority="3" dxfId="4" operator="lessThan" stopIfTrue="1">
      <formula>0</formula>
    </cfRule>
  </conditionalFormatting>
  <conditionalFormatting sqref="D234:E235">
    <cfRule type="cellIs" priority="4"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dimension ref="A1:G154"/>
  <sheetViews>
    <sheetView showGridLines="0" showRowColHeaders="0" zoomScalePageLayoutView="0" workbookViewId="0" topLeftCell="A1">
      <pane ySplit="1" topLeftCell="A129" activePane="bottomLeft" state="frozen"/>
      <selection pane="topLeft" activeCell="B7" sqref="B7:F7"/>
      <selection pane="bottomLeft" activeCell="B7" sqref="B7:F7"/>
    </sheetView>
  </sheetViews>
  <sheetFormatPr defaultColWidth="0" defaultRowHeight="12.75" customHeight="1" zeroHeight="1"/>
  <cols>
    <col min="1" max="1" width="9.00390625" style="75" customWidth="1"/>
    <col min="2" max="2" width="70.7109375" style="75" customWidth="1"/>
    <col min="3" max="3" width="4.28125" style="75" customWidth="1"/>
    <col min="4" max="5" width="14.7109375" style="75" customWidth="1"/>
    <col min="6" max="6" width="6.8515625" style="75" customWidth="1"/>
    <col min="7" max="7" width="0.85546875" style="75" customWidth="1"/>
    <col min="8" max="16384" width="0" style="75" hidden="1" customWidth="1"/>
  </cols>
  <sheetData>
    <row r="1" spans="1:6" s="13" customFormat="1" ht="19.5" customHeight="1" thickBot="1">
      <c r="A1" s="403" t="s">
        <v>727</v>
      </c>
      <c r="B1" s="404"/>
      <c r="C1" s="405" t="s">
        <v>2355</v>
      </c>
      <c r="D1" s="405"/>
      <c r="E1" s="405"/>
      <c r="F1" s="405"/>
    </row>
    <row r="2" spans="1:6" ht="39.75" customHeight="1" thickBot="1">
      <c r="A2" s="396" t="s">
        <v>2356</v>
      </c>
      <c r="B2" s="396"/>
      <c r="C2" s="396"/>
      <c r="D2" s="397"/>
      <c r="E2" s="406" t="s">
        <v>2357</v>
      </c>
      <c r="F2" s="407"/>
    </row>
    <row r="3" spans="1:6" ht="30" customHeight="1">
      <c r="A3" s="408" t="str">
        <f>"za razdoblje "&amp;IF(RefStr!K10="","________________",TEXT(RefStr!K10,"d.mmmm yyyy.")&amp;" do "&amp;IF(RefStr!K12="","______________",TEXT(RefStr!K12,"d. mmmm yyyy.")))</f>
        <v>za razdoblje 1.siječanj 2018. do 31. prosinac 2018.</v>
      </c>
      <c r="B3" s="408"/>
      <c r="C3" s="408"/>
      <c r="D3" s="408"/>
      <c r="E3" s="172"/>
      <c r="F3" s="172"/>
    </row>
    <row r="4" spans="1:6" ht="15" customHeight="1">
      <c r="A4" s="78" t="s">
        <v>731</v>
      </c>
      <c r="B4" s="377" t="str">
        <f>"RKP: "&amp;IF(RefStr!B6&lt;&gt;"",TEXT(INT(VALUE(RefStr!B6)),"00000"),"_____"&amp;",  "&amp;"MB: "&amp;IF(RefStr!B8&lt;&gt;"",TEXT(INT(VALUE(RefStr!B8)),"00000000"),"________")&amp;"  OIB: "&amp;IF(RefStr!K14&lt;&gt;"",RefStr!K14,"___________"))</f>
        <v>RKP: 23413</v>
      </c>
      <c r="C4" s="378"/>
      <c r="D4" s="378"/>
      <c r="E4" s="382">
        <f>SUM('[1]Skriveni'!G1287:G1423)</f>
        <v>8171130.783</v>
      </c>
      <c r="F4" s="383"/>
    </row>
    <row r="5" spans="2:6" ht="15" customHeight="1">
      <c r="B5" s="377" t="str">
        <f>"Naziv: "&amp;IF(RefStr!B10&lt;&gt;"",RefStr!B10,"_______________________________________")</f>
        <v>Naziv: OSNOVNA ŠKOLA BRODARICA</v>
      </c>
      <c r="C5" s="378"/>
      <c r="D5" s="378"/>
      <c r="E5" s="379" t="s">
        <v>732</v>
      </c>
      <c r="F5" s="379"/>
    </row>
    <row r="6" spans="1:6" ht="15" customHeight="1">
      <c r="A6" s="79"/>
      <c r="B6" s="380" t="str">
        <f>"Razina: "&amp;RefStr!B16&amp;", Razdjel: "&amp;TEXT(INT(VALUE(RefStr!B20)),"000")</f>
        <v>Razina: 31, Razdjel: 000</v>
      </c>
      <c r="C6" s="381"/>
      <c r="D6" s="381"/>
      <c r="E6" s="381"/>
      <c r="F6" s="381"/>
    </row>
    <row r="7" spans="1:6" ht="15" customHeight="1">
      <c r="A7" s="79"/>
      <c r="B7" s="380" t="str">
        <f>"Djelatnost: "&amp;RefStr!B18&amp;" "&amp;RefStr!C18</f>
        <v>Djelatnost: 8520 Osnovno obrazovanje</v>
      </c>
      <c r="C7" s="381"/>
      <c r="D7" s="381"/>
      <c r="E7" s="381"/>
      <c r="F7" s="381"/>
    </row>
    <row r="8" spans="1:6" ht="4.5" customHeight="1">
      <c r="A8" s="79"/>
      <c r="B8" s="172"/>
      <c r="C8" s="172"/>
      <c r="D8" s="172"/>
      <c r="E8" s="172"/>
      <c r="F8" s="172"/>
    </row>
    <row r="9" spans="1:6" ht="14.25" customHeight="1">
      <c r="A9" s="80"/>
      <c r="B9" s="80"/>
      <c r="C9" s="80"/>
      <c r="D9" s="80"/>
      <c r="F9" s="81" t="s">
        <v>733</v>
      </c>
    </row>
    <row r="10" spans="1:6" ht="39" customHeight="1">
      <c r="A10" s="138" t="s">
        <v>2358</v>
      </c>
      <c r="B10" s="139" t="s">
        <v>73</v>
      </c>
      <c r="C10" s="139" t="s">
        <v>736</v>
      </c>
      <c r="D10" s="173" t="s">
        <v>2359</v>
      </c>
      <c r="E10" s="140" t="s">
        <v>2360</v>
      </c>
      <c r="F10" s="85" t="s">
        <v>739</v>
      </c>
    </row>
    <row r="11" spans="1:6" ht="12" customHeight="1">
      <c r="A11" s="141">
        <v>1</v>
      </c>
      <c r="B11" s="142">
        <v>2</v>
      </c>
      <c r="C11" s="142">
        <v>3</v>
      </c>
      <c r="D11" s="142">
        <v>4</v>
      </c>
      <c r="E11" s="143">
        <v>5</v>
      </c>
      <c r="F11" s="144">
        <v>6</v>
      </c>
    </row>
    <row r="12" spans="1:6" s="150" customFormat="1" ht="12.75">
      <c r="A12" s="145" t="s">
        <v>1837</v>
      </c>
      <c r="B12" s="174" t="s">
        <v>2361</v>
      </c>
      <c r="C12" s="147">
        <v>1</v>
      </c>
      <c r="D12" s="148">
        <f>D13+D17+D20+SUM(D24:D28)</f>
        <v>0</v>
      </c>
      <c r="E12" s="148">
        <f>E13+E17+E20+SUM(E24:E28)</f>
        <v>0</v>
      </c>
      <c r="F12" s="149" t="str">
        <f>IF(D12&gt;0,IF(E12/D12&gt;=100,"&gt;&gt;100",E12/D12*100),"-")</f>
        <v>-</v>
      </c>
    </row>
    <row r="13" spans="1:6" s="150" customFormat="1" ht="12.75">
      <c r="A13" s="151" t="s">
        <v>1839</v>
      </c>
      <c r="B13" s="170" t="s">
        <v>2362</v>
      </c>
      <c r="C13" s="153">
        <v>2</v>
      </c>
      <c r="D13" s="154">
        <f>SUM(D14:D16)</f>
        <v>0</v>
      </c>
      <c r="E13" s="154">
        <f>SUM(E14:E16)</f>
        <v>0</v>
      </c>
      <c r="F13" s="155" t="str">
        <f>IF(D13&gt;0,IF(E13/D13&gt;=100,"&gt;&gt;100",E13/D13*100),"-")</f>
        <v>-</v>
      </c>
    </row>
    <row r="14" spans="1:6" s="150" customFormat="1" ht="12.75">
      <c r="A14" s="151" t="s">
        <v>2363</v>
      </c>
      <c r="B14" s="175" t="s">
        <v>2364</v>
      </c>
      <c r="C14" s="153">
        <v>3</v>
      </c>
      <c r="D14" s="156"/>
      <c r="E14" s="156"/>
      <c r="F14" s="155" t="str">
        <f aca="true" t="shared" si="0" ref="F14:F77">IF(D14&gt;0,IF(E14/D14&gt;=100,"&gt;&gt;100",E14/D14*100),"-")</f>
        <v>-</v>
      </c>
    </row>
    <row r="15" spans="1:6" s="150" customFormat="1" ht="12.75">
      <c r="A15" s="151" t="s">
        <v>2365</v>
      </c>
      <c r="B15" s="175" t="s">
        <v>2366</v>
      </c>
      <c r="C15" s="153">
        <v>4</v>
      </c>
      <c r="D15" s="156"/>
      <c r="E15" s="156"/>
      <c r="F15" s="155" t="str">
        <f t="shared" si="0"/>
        <v>-</v>
      </c>
    </row>
    <row r="16" spans="1:6" s="150" customFormat="1" ht="12.75">
      <c r="A16" s="151" t="s">
        <v>2367</v>
      </c>
      <c r="B16" s="175" t="s">
        <v>2368</v>
      </c>
      <c r="C16" s="153">
        <v>5</v>
      </c>
      <c r="D16" s="156"/>
      <c r="E16" s="156"/>
      <c r="F16" s="155" t="str">
        <f t="shared" si="0"/>
        <v>-</v>
      </c>
    </row>
    <row r="17" spans="1:6" s="150" customFormat="1" ht="12.75">
      <c r="A17" s="151" t="s">
        <v>1841</v>
      </c>
      <c r="B17" s="175" t="s">
        <v>2369</v>
      </c>
      <c r="C17" s="153">
        <v>6</v>
      </c>
      <c r="D17" s="154">
        <f>SUM(D18:D19)</f>
        <v>0</v>
      </c>
      <c r="E17" s="154">
        <f>SUM(E18:E19)</f>
        <v>0</v>
      </c>
      <c r="F17" s="155" t="str">
        <f t="shared" si="0"/>
        <v>-</v>
      </c>
    </row>
    <row r="18" spans="1:6" s="150" customFormat="1" ht="12.75">
      <c r="A18" s="151" t="s">
        <v>2370</v>
      </c>
      <c r="B18" s="175" t="s">
        <v>2371</v>
      </c>
      <c r="C18" s="153">
        <v>7</v>
      </c>
      <c r="D18" s="156"/>
      <c r="E18" s="156"/>
      <c r="F18" s="155" t="str">
        <f t="shared" si="0"/>
        <v>-</v>
      </c>
    </row>
    <row r="19" spans="1:6" s="150" customFormat="1" ht="12.75">
      <c r="A19" s="151" t="s">
        <v>2372</v>
      </c>
      <c r="B19" s="175" t="s">
        <v>2373</v>
      </c>
      <c r="C19" s="153">
        <v>8</v>
      </c>
      <c r="D19" s="156"/>
      <c r="E19" s="156"/>
      <c r="F19" s="155" t="str">
        <f t="shared" si="0"/>
        <v>-</v>
      </c>
    </row>
    <row r="20" spans="1:6" s="150" customFormat="1" ht="12.75">
      <c r="A20" s="151" t="s">
        <v>2374</v>
      </c>
      <c r="B20" s="175" t="s">
        <v>2375</v>
      </c>
      <c r="C20" s="153">
        <v>9</v>
      </c>
      <c r="D20" s="154">
        <f>SUM(D21:D23)</f>
        <v>0</v>
      </c>
      <c r="E20" s="154">
        <f>SUM(E21:E23)</f>
        <v>0</v>
      </c>
      <c r="F20" s="155" t="str">
        <f t="shared" si="0"/>
        <v>-</v>
      </c>
    </row>
    <row r="21" spans="1:6" s="150" customFormat="1" ht="12.75">
      <c r="A21" s="151" t="s">
        <v>2376</v>
      </c>
      <c r="B21" s="175" t="s">
        <v>2377</v>
      </c>
      <c r="C21" s="153">
        <v>10</v>
      </c>
      <c r="D21" s="156"/>
      <c r="E21" s="156"/>
      <c r="F21" s="155" t="str">
        <f t="shared" si="0"/>
        <v>-</v>
      </c>
    </row>
    <row r="22" spans="1:6" s="150" customFormat="1" ht="12.75">
      <c r="A22" s="151" t="s">
        <v>2378</v>
      </c>
      <c r="B22" s="175" t="s">
        <v>2379</v>
      </c>
      <c r="C22" s="153">
        <v>11</v>
      </c>
      <c r="D22" s="156"/>
      <c r="E22" s="156"/>
      <c r="F22" s="155" t="str">
        <f t="shared" si="0"/>
        <v>-</v>
      </c>
    </row>
    <row r="23" spans="1:6" s="150" customFormat="1" ht="12.75">
      <c r="A23" s="151" t="s">
        <v>2380</v>
      </c>
      <c r="B23" s="175" t="s">
        <v>2381</v>
      </c>
      <c r="C23" s="153">
        <v>12</v>
      </c>
      <c r="D23" s="156"/>
      <c r="E23" s="156"/>
      <c r="F23" s="155" t="str">
        <f t="shared" si="0"/>
        <v>-</v>
      </c>
    </row>
    <row r="24" spans="1:6" s="150" customFormat="1" ht="12.75">
      <c r="A24" s="151" t="s">
        <v>2382</v>
      </c>
      <c r="B24" s="175" t="s">
        <v>2383</v>
      </c>
      <c r="C24" s="153">
        <v>13</v>
      </c>
      <c r="D24" s="156"/>
      <c r="E24" s="156"/>
      <c r="F24" s="155" t="str">
        <f t="shared" si="0"/>
        <v>-</v>
      </c>
    </row>
    <row r="25" spans="1:6" s="150" customFormat="1" ht="12.75">
      <c r="A25" s="151" t="s">
        <v>2384</v>
      </c>
      <c r="B25" s="175" t="s">
        <v>2385</v>
      </c>
      <c r="C25" s="153">
        <v>14</v>
      </c>
      <c r="D25" s="156"/>
      <c r="E25" s="156"/>
      <c r="F25" s="155" t="str">
        <f t="shared" si="0"/>
        <v>-</v>
      </c>
    </row>
    <row r="26" spans="1:6" s="150" customFormat="1" ht="12.75">
      <c r="A26" s="151" t="s">
        <v>2386</v>
      </c>
      <c r="B26" s="175" t="s">
        <v>2387</v>
      </c>
      <c r="C26" s="153">
        <v>15</v>
      </c>
      <c r="D26" s="156"/>
      <c r="E26" s="156"/>
      <c r="F26" s="155" t="str">
        <f t="shared" si="0"/>
        <v>-</v>
      </c>
    </row>
    <row r="27" spans="1:6" s="150" customFormat="1" ht="12.75">
      <c r="A27" s="151" t="s">
        <v>2388</v>
      </c>
      <c r="B27" s="175" t="s">
        <v>2389</v>
      </c>
      <c r="C27" s="153">
        <v>16</v>
      </c>
      <c r="D27" s="156"/>
      <c r="E27" s="156"/>
      <c r="F27" s="155" t="str">
        <f t="shared" si="0"/>
        <v>-</v>
      </c>
    </row>
    <row r="28" spans="1:6" s="150" customFormat="1" ht="12.75">
      <c r="A28" s="151" t="s">
        <v>2390</v>
      </c>
      <c r="B28" s="175" t="s">
        <v>2391</v>
      </c>
      <c r="C28" s="153">
        <v>17</v>
      </c>
      <c r="D28" s="156"/>
      <c r="E28" s="156"/>
      <c r="F28" s="155" t="str">
        <f t="shared" si="0"/>
        <v>-</v>
      </c>
    </row>
    <row r="29" spans="1:6" s="150" customFormat="1" ht="12.75">
      <c r="A29" s="151" t="s">
        <v>1845</v>
      </c>
      <c r="B29" s="175" t="s">
        <v>2392</v>
      </c>
      <c r="C29" s="153">
        <v>18</v>
      </c>
      <c r="D29" s="154">
        <f>SUM(D30:D34)</f>
        <v>0</v>
      </c>
      <c r="E29" s="154">
        <f>SUM(E30:E34)</f>
        <v>0</v>
      </c>
      <c r="F29" s="155" t="str">
        <f t="shared" si="0"/>
        <v>-</v>
      </c>
    </row>
    <row r="30" spans="1:6" s="150" customFormat="1" ht="12.75">
      <c r="A30" s="151" t="s">
        <v>2393</v>
      </c>
      <c r="B30" s="175" t="s">
        <v>2394</v>
      </c>
      <c r="C30" s="153">
        <v>19</v>
      </c>
      <c r="D30" s="156"/>
      <c r="E30" s="156"/>
      <c r="F30" s="155" t="str">
        <f t="shared" si="0"/>
        <v>-</v>
      </c>
    </row>
    <row r="31" spans="1:6" s="150" customFormat="1" ht="12.75">
      <c r="A31" s="151" t="s">
        <v>2395</v>
      </c>
      <c r="B31" s="175" t="s">
        <v>2396</v>
      </c>
      <c r="C31" s="153">
        <v>20</v>
      </c>
      <c r="D31" s="156"/>
      <c r="E31" s="156"/>
      <c r="F31" s="155" t="str">
        <f t="shared" si="0"/>
        <v>-</v>
      </c>
    </row>
    <row r="32" spans="1:6" s="150" customFormat="1" ht="12.75">
      <c r="A32" s="151" t="s">
        <v>2397</v>
      </c>
      <c r="B32" s="175" t="s">
        <v>2398</v>
      </c>
      <c r="C32" s="153">
        <v>21</v>
      </c>
      <c r="D32" s="156"/>
      <c r="E32" s="156"/>
      <c r="F32" s="155" t="str">
        <f t="shared" si="0"/>
        <v>-</v>
      </c>
    </row>
    <row r="33" spans="1:6" s="150" customFormat="1" ht="12.75">
      <c r="A33" s="151" t="s">
        <v>2399</v>
      </c>
      <c r="B33" s="175" t="s">
        <v>2400</v>
      </c>
      <c r="C33" s="153">
        <v>22</v>
      </c>
      <c r="D33" s="156"/>
      <c r="E33" s="156"/>
      <c r="F33" s="155" t="str">
        <f t="shared" si="0"/>
        <v>-</v>
      </c>
    </row>
    <row r="34" spans="1:6" s="150" customFormat="1" ht="12.75">
      <c r="A34" s="151" t="s">
        <v>2401</v>
      </c>
      <c r="B34" s="175" t="s">
        <v>2402</v>
      </c>
      <c r="C34" s="153">
        <v>23</v>
      </c>
      <c r="D34" s="156"/>
      <c r="E34" s="156"/>
      <c r="F34" s="155" t="str">
        <f t="shared" si="0"/>
        <v>-</v>
      </c>
    </row>
    <row r="35" spans="1:6" s="150" customFormat="1" ht="12.75">
      <c r="A35" s="151" t="s">
        <v>1900</v>
      </c>
      <c r="B35" s="175" t="s">
        <v>2403</v>
      </c>
      <c r="C35" s="153">
        <v>24</v>
      </c>
      <c r="D35" s="154">
        <f>SUM(D36:D41)</f>
        <v>0</v>
      </c>
      <c r="E35" s="154">
        <f>SUM(E36:E41)</f>
        <v>0</v>
      </c>
      <c r="F35" s="155" t="str">
        <f t="shared" si="0"/>
        <v>-</v>
      </c>
    </row>
    <row r="36" spans="1:6" s="150" customFormat="1" ht="12.75">
      <c r="A36" s="151" t="s">
        <v>2404</v>
      </c>
      <c r="B36" s="175" t="s">
        <v>2405</v>
      </c>
      <c r="C36" s="153">
        <v>25</v>
      </c>
      <c r="D36" s="156"/>
      <c r="E36" s="156"/>
      <c r="F36" s="155" t="str">
        <f t="shared" si="0"/>
        <v>-</v>
      </c>
    </row>
    <row r="37" spans="1:6" s="150" customFormat="1" ht="12.75">
      <c r="A37" s="151" t="s">
        <v>2406</v>
      </c>
      <c r="B37" s="175" t="s">
        <v>2407</v>
      </c>
      <c r="C37" s="153">
        <v>26</v>
      </c>
      <c r="D37" s="156"/>
      <c r="E37" s="156"/>
      <c r="F37" s="155" t="str">
        <f t="shared" si="0"/>
        <v>-</v>
      </c>
    </row>
    <row r="38" spans="1:6" s="150" customFormat="1" ht="12.75">
      <c r="A38" s="151" t="s">
        <v>2408</v>
      </c>
      <c r="B38" s="175" t="s">
        <v>2409</v>
      </c>
      <c r="C38" s="153">
        <v>27</v>
      </c>
      <c r="D38" s="156"/>
      <c r="E38" s="156"/>
      <c r="F38" s="155" t="str">
        <f t="shared" si="0"/>
        <v>-</v>
      </c>
    </row>
    <row r="39" spans="1:6" s="150" customFormat="1" ht="12.75">
      <c r="A39" s="151" t="s">
        <v>2410</v>
      </c>
      <c r="B39" s="175" t="s">
        <v>2411</v>
      </c>
      <c r="C39" s="153">
        <v>28</v>
      </c>
      <c r="D39" s="156"/>
      <c r="E39" s="156"/>
      <c r="F39" s="155" t="str">
        <f t="shared" si="0"/>
        <v>-</v>
      </c>
    </row>
    <row r="40" spans="1:6" s="150" customFormat="1" ht="12.75">
      <c r="A40" s="151" t="s">
        <v>2412</v>
      </c>
      <c r="B40" s="175" t="s">
        <v>2413</v>
      </c>
      <c r="C40" s="153">
        <v>29</v>
      </c>
      <c r="D40" s="156"/>
      <c r="E40" s="156"/>
      <c r="F40" s="155" t="str">
        <f t="shared" si="0"/>
        <v>-</v>
      </c>
    </row>
    <row r="41" spans="1:6" s="150" customFormat="1" ht="12.75">
      <c r="A41" s="151" t="s">
        <v>2414</v>
      </c>
      <c r="B41" s="175" t="s">
        <v>2415</v>
      </c>
      <c r="C41" s="153">
        <v>30</v>
      </c>
      <c r="D41" s="156"/>
      <c r="E41" s="156"/>
      <c r="F41" s="155" t="str">
        <f t="shared" si="0"/>
        <v>-</v>
      </c>
    </row>
    <row r="42" spans="1:6" s="150" customFormat="1" ht="12.75">
      <c r="A42" s="151" t="s">
        <v>1902</v>
      </c>
      <c r="B42" s="175" t="s">
        <v>2416</v>
      </c>
      <c r="C42" s="153">
        <v>31</v>
      </c>
      <c r="D42" s="154">
        <f>D43+D46+D50+D57+D61+D67+D68+D73+D81</f>
        <v>0</v>
      </c>
      <c r="E42" s="154">
        <f>E43+E46+E50+E57+E61+E67+E68+E73+E81</f>
        <v>0</v>
      </c>
      <c r="F42" s="155" t="str">
        <f t="shared" si="0"/>
        <v>-</v>
      </c>
    </row>
    <row r="43" spans="1:6" s="150" customFormat="1" ht="12.75">
      <c r="A43" s="151" t="s">
        <v>1904</v>
      </c>
      <c r="B43" s="175" t="s">
        <v>2417</v>
      </c>
      <c r="C43" s="153">
        <v>32</v>
      </c>
      <c r="D43" s="154">
        <f>SUM(D44:D45)</f>
        <v>0</v>
      </c>
      <c r="E43" s="154">
        <f>SUM(E44:E45)</f>
        <v>0</v>
      </c>
      <c r="F43" s="155" t="str">
        <f t="shared" si="0"/>
        <v>-</v>
      </c>
    </row>
    <row r="44" spans="1:6" s="150" customFormat="1" ht="12.75">
      <c r="A44" s="151" t="s">
        <v>2418</v>
      </c>
      <c r="B44" s="175" t="s">
        <v>2419</v>
      </c>
      <c r="C44" s="153">
        <v>33</v>
      </c>
      <c r="D44" s="156"/>
      <c r="E44" s="156"/>
      <c r="F44" s="155" t="str">
        <f t="shared" si="0"/>
        <v>-</v>
      </c>
    </row>
    <row r="45" spans="1:6" s="150" customFormat="1" ht="12.75">
      <c r="A45" s="151" t="s">
        <v>2420</v>
      </c>
      <c r="B45" s="175" t="s">
        <v>2421</v>
      </c>
      <c r="C45" s="153">
        <v>34</v>
      </c>
      <c r="D45" s="156"/>
      <c r="E45" s="156"/>
      <c r="F45" s="155" t="str">
        <f t="shared" si="0"/>
        <v>-</v>
      </c>
    </row>
    <row r="46" spans="1:6" s="150" customFormat="1" ht="12.75">
      <c r="A46" s="151" t="s">
        <v>1906</v>
      </c>
      <c r="B46" s="175" t="s">
        <v>2422</v>
      </c>
      <c r="C46" s="153">
        <v>35</v>
      </c>
      <c r="D46" s="154">
        <f>SUM(D47:D49)</f>
        <v>0</v>
      </c>
      <c r="E46" s="154">
        <f>SUM(E47:E49)</f>
        <v>0</v>
      </c>
      <c r="F46" s="155" t="str">
        <f t="shared" si="0"/>
        <v>-</v>
      </c>
    </row>
    <row r="47" spans="1:6" s="150" customFormat="1" ht="12.75">
      <c r="A47" s="151" t="s">
        <v>2423</v>
      </c>
      <c r="B47" s="175" t="s">
        <v>2424</v>
      </c>
      <c r="C47" s="153">
        <v>36</v>
      </c>
      <c r="D47" s="156"/>
      <c r="E47" s="156"/>
      <c r="F47" s="155" t="str">
        <f t="shared" si="0"/>
        <v>-</v>
      </c>
    </row>
    <row r="48" spans="1:6" s="150" customFormat="1" ht="12.75">
      <c r="A48" s="151" t="s">
        <v>2425</v>
      </c>
      <c r="B48" s="175" t="s">
        <v>2426</v>
      </c>
      <c r="C48" s="153">
        <v>37</v>
      </c>
      <c r="D48" s="156"/>
      <c r="E48" s="156"/>
      <c r="F48" s="155" t="str">
        <f t="shared" si="0"/>
        <v>-</v>
      </c>
    </row>
    <row r="49" spans="1:6" s="150" customFormat="1" ht="12.75">
      <c r="A49" s="151" t="s">
        <v>2427</v>
      </c>
      <c r="B49" s="175" t="s">
        <v>2428</v>
      </c>
      <c r="C49" s="153">
        <v>38</v>
      </c>
      <c r="D49" s="156"/>
      <c r="E49" s="156"/>
      <c r="F49" s="155" t="str">
        <f t="shared" si="0"/>
        <v>-</v>
      </c>
    </row>
    <row r="50" spans="1:6" s="150" customFormat="1" ht="12.75">
      <c r="A50" s="151" t="s">
        <v>2429</v>
      </c>
      <c r="B50" s="175" t="s">
        <v>2430</v>
      </c>
      <c r="C50" s="153">
        <v>39</v>
      </c>
      <c r="D50" s="154">
        <f>SUM(D51:D56)</f>
        <v>0</v>
      </c>
      <c r="E50" s="154">
        <f>SUM(E51:E56)</f>
        <v>0</v>
      </c>
      <c r="F50" s="155" t="str">
        <f t="shared" si="0"/>
        <v>-</v>
      </c>
    </row>
    <row r="51" spans="1:6" s="150" customFormat="1" ht="12.75">
      <c r="A51" s="151" t="s">
        <v>2431</v>
      </c>
      <c r="B51" s="175" t="s">
        <v>2432</v>
      </c>
      <c r="C51" s="153">
        <v>40</v>
      </c>
      <c r="D51" s="156"/>
      <c r="E51" s="156"/>
      <c r="F51" s="155" t="str">
        <f t="shared" si="0"/>
        <v>-</v>
      </c>
    </row>
    <row r="52" spans="1:6" s="150" customFormat="1" ht="12.75">
      <c r="A52" s="151" t="s">
        <v>2433</v>
      </c>
      <c r="B52" s="175" t="s">
        <v>2434</v>
      </c>
      <c r="C52" s="153">
        <v>41</v>
      </c>
      <c r="D52" s="156"/>
      <c r="E52" s="156"/>
      <c r="F52" s="155" t="str">
        <f t="shared" si="0"/>
        <v>-</v>
      </c>
    </row>
    <row r="53" spans="1:6" s="150" customFormat="1" ht="12.75">
      <c r="A53" s="151" t="s">
        <v>2435</v>
      </c>
      <c r="B53" s="175" t="s">
        <v>2436</v>
      </c>
      <c r="C53" s="153">
        <v>42</v>
      </c>
      <c r="D53" s="156"/>
      <c r="E53" s="156"/>
      <c r="F53" s="155" t="str">
        <f t="shared" si="0"/>
        <v>-</v>
      </c>
    </row>
    <row r="54" spans="1:6" s="150" customFormat="1" ht="12.75">
      <c r="A54" s="151" t="s">
        <v>2437</v>
      </c>
      <c r="B54" s="175" t="s">
        <v>2438</v>
      </c>
      <c r="C54" s="153">
        <v>43</v>
      </c>
      <c r="D54" s="156"/>
      <c r="E54" s="156"/>
      <c r="F54" s="155" t="str">
        <f t="shared" si="0"/>
        <v>-</v>
      </c>
    </row>
    <row r="55" spans="1:6" s="150" customFormat="1" ht="12.75">
      <c r="A55" s="151" t="s">
        <v>2439</v>
      </c>
      <c r="B55" s="175" t="s">
        <v>2440</v>
      </c>
      <c r="C55" s="153">
        <v>44</v>
      </c>
      <c r="D55" s="156"/>
      <c r="E55" s="156"/>
      <c r="F55" s="155" t="str">
        <f t="shared" si="0"/>
        <v>-</v>
      </c>
    </row>
    <row r="56" spans="1:6" s="150" customFormat="1" ht="12.75">
      <c r="A56" s="151" t="s">
        <v>2441</v>
      </c>
      <c r="B56" s="175" t="s">
        <v>2442</v>
      </c>
      <c r="C56" s="153">
        <v>45</v>
      </c>
      <c r="D56" s="156"/>
      <c r="E56" s="156"/>
      <c r="F56" s="155" t="str">
        <f t="shared" si="0"/>
        <v>-</v>
      </c>
    </row>
    <row r="57" spans="1:6" s="150" customFormat="1" ht="12.75">
      <c r="A57" s="151" t="s">
        <v>2443</v>
      </c>
      <c r="B57" s="175" t="s">
        <v>2444</v>
      </c>
      <c r="C57" s="153">
        <v>46</v>
      </c>
      <c r="D57" s="154">
        <f>SUM(D58:D60)</f>
        <v>0</v>
      </c>
      <c r="E57" s="154">
        <f>SUM(E58:E60)</f>
        <v>0</v>
      </c>
      <c r="F57" s="155" t="str">
        <f t="shared" si="0"/>
        <v>-</v>
      </c>
    </row>
    <row r="58" spans="1:6" s="150" customFormat="1" ht="12.75">
      <c r="A58" s="151" t="s">
        <v>2445</v>
      </c>
      <c r="B58" s="175" t="s">
        <v>2446</v>
      </c>
      <c r="C58" s="153">
        <v>47</v>
      </c>
      <c r="D58" s="156"/>
      <c r="E58" s="156"/>
      <c r="F58" s="155" t="str">
        <f t="shared" si="0"/>
        <v>-</v>
      </c>
    </row>
    <row r="59" spans="1:6" s="150" customFormat="1" ht="12.75">
      <c r="A59" s="151" t="s">
        <v>2447</v>
      </c>
      <c r="B59" s="175" t="s">
        <v>2448</v>
      </c>
      <c r="C59" s="153">
        <v>48</v>
      </c>
      <c r="D59" s="156"/>
      <c r="E59" s="156"/>
      <c r="F59" s="155" t="str">
        <f t="shared" si="0"/>
        <v>-</v>
      </c>
    </row>
    <row r="60" spans="1:6" s="150" customFormat="1" ht="12.75">
      <c r="A60" s="151" t="s">
        <v>2449</v>
      </c>
      <c r="B60" s="175" t="s">
        <v>2450</v>
      </c>
      <c r="C60" s="153">
        <v>49</v>
      </c>
      <c r="D60" s="156"/>
      <c r="E60" s="156"/>
      <c r="F60" s="155" t="str">
        <f t="shared" si="0"/>
        <v>-</v>
      </c>
    </row>
    <row r="61" spans="1:6" s="150" customFormat="1" ht="12.75">
      <c r="A61" s="151" t="s">
        <v>2451</v>
      </c>
      <c r="B61" s="175" t="s">
        <v>2452</v>
      </c>
      <c r="C61" s="153">
        <v>50</v>
      </c>
      <c r="D61" s="154">
        <f>SUM(D62:D66)</f>
        <v>0</v>
      </c>
      <c r="E61" s="154">
        <f>SUM(E62:E66)</f>
        <v>0</v>
      </c>
      <c r="F61" s="155" t="str">
        <f t="shared" si="0"/>
        <v>-</v>
      </c>
    </row>
    <row r="62" spans="1:6" s="150" customFormat="1" ht="12.75">
      <c r="A62" s="151" t="s">
        <v>2453</v>
      </c>
      <c r="B62" s="175" t="s">
        <v>2454</v>
      </c>
      <c r="C62" s="153">
        <v>51</v>
      </c>
      <c r="D62" s="156"/>
      <c r="E62" s="156"/>
      <c r="F62" s="155" t="str">
        <f t="shared" si="0"/>
        <v>-</v>
      </c>
    </row>
    <row r="63" spans="1:6" s="150" customFormat="1" ht="12.75">
      <c r="A63" s="151" t="s">
        <v>2455</v>
      </c>
      <c r="B63" s="175" t="s">
        <v>2456</v>
      </c>
      <c r="C63" s="153">
        <v>52</v>
      </c>
      <c r="D63" s="156"/>
      <c r="E63" s="156"/>
      <c r="F63" s="155" t="str">
        <f t="shared" si="0"/>
        <v>-</v>
      </c>
    </row>
    <row r="64" spans="1:6" s="150" customFormat="1" ht="12.75">
      <c r="A64" s="151" t="s">
        <v>2457</v>
      </c>
      <c r="B64" s="175" t="s">
        <v>2458</v>
      </c>
      <c r="C64" s="153">
        <v>53</v>
      </c>
      <c r="D64" s="156"/>
      <c r="E64" s="156"/>
      <c r="F64" s="155" t="str">
        <f t="shared" si="0"/>
        <v>-</v>
      </c>
    </row>
    <row r="65" spans="1:6" s="150" customFormat="1" ht="12.75">
      <c r="A65" s="151" t="s">
        <v>2459</v>
      </c>
      <c r="B65" s="175" t="s">
        <v>2460</v>
      </c>
      <c r="C65" s="153">
        <v>54</v>
      </c>
      <c r="D65" s="156"/>
      <c r="E65" s="156"/>
      <c r="F65" s="155" t="str">
        <f t="shared" si="0"/>
        <v>-</v>
      </c>
    </row>
    <row r="66" spans="1:6" s="150" customFormat="1" ht="12.75">
      <c r="A66" s="151" t="s">
        <v>2461</v>
      </c>
      <c r="B66" s="175" t="s">
        <v>2462</v>
      </c>
      <c r="C66" s="153">
        <v>55</v>
      </c>
      <c r="D66" s="156"/>
      <c r="E66" s="156"/>
      <c r="F66" s="155" t="str">
        <f t="shared" si="0"/>
        <v>-</v>
      </c>
    </row>
    <row r="67" spans="1:6" s="150" customFormat="1" ht="12.75">
      <c r="A67" s="151" t="s">
        <v>2463</v>
      </c>
      <c r="B67" s="175" t="s">
        <v>2464</v>
      </c>
      <c r="C67" s="153">
        <v>56</v>
      </c>
      <c r="D67" s="156"/>
      <c r="E67" s="156"/>
      <c r="F67" s="155" t="str">
        <f t="shared" si="0"/>
        <v>-</v>
      </c>
    </row>
    <row r="68" spans="1:6" s="150" customFormat="1" ht="12.75">
      <c r="A68" s="151" t="s">
        <v>2465</v>
      </c>
      <c r="B68" s="175" t="s">
        <v>2466</v>
      </c>
      <c r="C68" s="153">
        <v>57</v>
      </c>
      <c r="D68" s="154">
        <f>SUM(D69:D72)</f>
        <v>0</v>
      </c>
      <c r="E68" s="154">
        <f>SUM(E69:E72)</f>
        <v>0</v>
      </c>
      <c r="F68" s="155" t="str">
        <f t="shared" si="0"/>
        <v>-</v>
      </c>
    </row>
    <row r="69" spans="1:6" s="150" customFormat="1" ht="12.75">
      <c r="A69" s="151" t="s">
        <v>2467</v>
      </c>
      <c r="B69" s="175" t="s">
        <v>2468</v>
      </c>
      <c r="C69" s="153">
        <v>58</v>
      </c>
      <c r="D69" s="156"/>
      <c r="E69" s="156"/>
      <c r="F69" s="155" t="str">
        <f t="shared" si="0"/>
        <v>-</v>
      </c>
    </row>
    <row r="70" spans="1:6" s="150" customFormat="1" ht="12.75">
      <c r="A70" s="151" t="s">
        <v>2469</v>
      </c>
      <c r="B70" s="175" t="s">
        <v>2470</v>
      </c>
      <c r="C70" s="153">
        <v>59</v>
      </c>
      <c r="D70" s="156"/>
      <c r="E70" s="156"/>
      <c r="F70" s="155" t="str">
        <f t="shared" si="0"/>
        <v>-</v>
      </c>
    </row>
    <row r="71" spans="1:6" s="150" customFormat="1" ht="12.75">
      <c r="A71" s="151" t="s">
        <v>2471</v>
      </c>
      <c r="B71" s="175" t="s">
        <v>2472</v>
      </c>
      <c r="C71" s="153">
        <v>60</v>
      </c>
      <c r="D71" s="156"/>
      <c r="E71" s="156"/>
      <c r="F71" s="155" t="str">
        <f t="shared" si="0"/>
        <v>-</v>
      </c>
    </row>
    <row r="72" spans="1:6" s="150" customFormat="1" ht="12.75">
      <c r="A72" s="151" t="s">
        <v>2473</v>
      </c>
      <c r="B72" s="175" t="s">
        <v>2474</v>
      </c>
      <c r="C72" s="153">
        <v>61</v>
      </c>
      <c r="D72" s="156"/>
      <c r="E72" s="156"/>
      <c r="F72" s="155" t="str">
        <f t="shared" si="0"/>
        <v>-</v>
      </c>
    </row>
    <row r="73" spans="1:6" s="150" customFormat="1" ht="12.75">
      <c r="A73" s="151" t="s">
        <v>2475</v>
      </c>
      <c r="B73" s="175" t="s">
        <v>2476</v>
      </c>
      <c r="C73" s="153">
        <v>62</v>
      </c>
      <c r="D73" s="154">
        <f>SUM(D74:D80)</f>
        <v>0</v>
      </c>
      <c r="E73" s="154">
        <f>SUM(E74:E80)</f>
        <v>0</v>
      </c>
      <c r="F73" s="155" t="str">
        <f t="shared" si="0"/>
        <v>-</v>
      </c>
    </row>
    <row r="74" spans="1:6" s="150" customFormat="1" ht="12.75">
      <c r="A74" s="151" t="s">
        <v>2477</v>
      </c>
      <c r="B74" s="175" t="s">
        <v>2478</v>
      </c>
      <c r="C74" s="153">
        <v>63</v>
      </c>
      <c r="D74" s="156"/>
      <c r="E74" s="156"/>
      <c r="F74" s="155" t="str">
        <f t="shared" si="0"/>
        <v>-</v>
      </c>
    </row>
    <row r="75" spans="1:6" s="150" customFormat="1" ht="12.75">
      <c r="A75" s="151" t="s">
        <v>2479</v>
      </c>
      <c r="B75" s="175" t="s">
        <v>2480</v>
      </c>
      <c r="C75" s="153">
        <v>64</v>
      </c>
      <c r="D75" s="156"/>
      <c r="E75" s="156"/>
      <c r="F75" s="155" t="str">
        <f t="shared" si="0"/>
        <v>-</v>
      </c>
    </row>
    <row r="76" spans="1:6" s="150" customFormat="1" ht="12.75">
      <c r="A76" s="151" t="s">
        <v>2481</v>
      </c>
      <c r="B76" s="175" t="s">
        <v>2482</v>
      </c>
      <c r="C76" s="153">
        <v>65</v>
      </c>
      <c r="D76" s="156"/>
      <c r="E76" s="156"/>
      <c r="F76" s="155" t="str">
        <f t="shared" si="0"/>
        <v>-</v>
      </c>
    </row>
    <row r="77" spans="1:6" s="150" customFormat="1" ht="12.75">
      <c r="A77" s="151" t="s">
        <v>2483</v>
      </c>
      <c r="B77" s="175" t="s">
        <v>2484</v>
      </c>
      <c r="C77" s="153">
        <v>66</v>
      </c>
      <c r="D77" s="156"/>
      <c r="E77" s="156"/>
      <c r="F77" s="155" t="str">
        <f t="shared" si="0"/>
        <v>-</v>
      </c>
    </row>
    <row r="78" spans="1:6" s="150" customFormat="1" ht="12.75">
      <c r="A78" s="151" t="s">
        <v>2485</v>
      </c>
      <c r="B78" s="175" t="s">
        <v>2486</v>
      </c>
      <c r="C78" s="153">
        <v>67</v>
      </c>
      <c r="D78" s="156"/>
      <c r="E78" s="156"/>
      <c r="F78" s="155" t="str">
        <f aca="true" t="shared" si="1" ref="F78:F140">IF(D78&gt;0,IF(E78/D78&gt;=100,"&gt;&gt;100",E78/D78*100),"-")</f>
        <v>-</v>
      </c>
    </row>
    <row r="79" spans="1:6" s="150" customFormat="1" ht="12.75">
      <c r="A79" s="151" t="s">
        <v>2487</v>
      </c>
      <c r="B79" s="175" t="s">
        <v>2488</v>
      </c>
      <c r="C79" s="153">
        <v>68</v>
      </c>
      <c r="D79" s="156"/>
      <c r="E79" s="156"/>
      <c r="F79" s="155" t="str">
        <f t="shared" si="1"/>
        <v>-</v>
      </c>
    </row>
    <row r="80" spans="1:6" s="150" customFormat="1" ht="12.75">
      <c r="A80" s="151" t="s">
        <v>2489</v>
      </c>
      <c r="B80" s="175" t="s">
        <v>2490</v>
      </c>
      <c r="C80" s="153">
        <v>69</v>
      </c>
      <c r="D80" s="156"/>
      <c r="E80" s="156"/>
      <c r="F80" s="155" t="str">
        <f t="shared" si="1"/>
        <v>-</v>
      </c>
    </row>
    <row r="81" spans="1:6" s="150" customFormat="1" ht="12.75">
      <c r="A81" s="151" t="s">
        <v>1908</v>
      </c>
      <c r="B81" s="175" t="s">
        <v>2491</v>
      </c>
      <c r="C81" s="153">
        <v>70</v>
      </c>
      <c r="D81" s="156"/>
      <c r="E81" s="156"/>
      <c r="F81" s="155" t="str">
        <f t="shared" si="1"/>
        <v>-</v>
      </c>
    </row>
    <row r="82" spans="1:6" s="150" customFormat="1" ht="12.75">
      <c r="A82" s="151" t="s">
        <v>1910</v>
      </c>
      <c r="B82" s="175" t="s">
        <v>2492</v>
      </c>
      <c r="C82" s="153">
        <v>71</v>
      </c>
      <c r="D82" s="154">
        <f>SUM(D83:D88)</f>
        <v>0</v>
      </c>
      <c r="E82" s="154">
        <f>SUM(E83:E88)</f>
        <v>0</v>
      </c>
      <c r="F82" s="155" t="str">
        <f t="shared" si="1"/>
        <v>-</v>
      </c>
    </row>
    <row r="83" spans="1:6" s="150" customFormat="1" ht="12.75">
      <c r="A83" s="151" t="s">
        <v>1912</v>
      </c>
      <c r="B83" s="175" t="s">
        <v>2493</v>
      </c>
      <c r="C83" s="153">
        <v>72</v>
      </c>
      <c r="D83" s="156"/>
      <c r="E83" s="156"/>
      <c r="F83" s="155" t="str">
        <f t="shared" si="1"/>
        <v>-</v>
      </c>
    </row>
    <row r="84" spans="1:6" s="150" customFormat="1" ht="12.75">
      <c r="A84" s="151" t="s">
        <v>1914</v>
      </c>
      <c r="B84" s="175" t="s">
        <v>2494</v>
      </c>
      <c r="C84" s="153">
        <v>73</v>
      </c>
      <c r="D84" s="156"/>
      <c r="E84" s="156"/>
      <c r="F84" s="155" t="str">
        <f t="shared" si="1"/>
        <v>-</v>
      </c>
    </row>
    <row r="85" spans="1:6" s="150" customFormat="1" ht="12.75">
      <c r="A85" s="151" t="s">
        <v>1916</v>
      </c>
      <c r="B85" s="175" t="s">
        <v>2495</v>
      </c>
      <c r="C85" s="153">
        <v>74</v>
      </c>
      <c r="D85" s="156"/>
      <c r="E85" s="156"/>
      <c r="F85" s="155" t="str">
        <f t="shared" si="1"/>
        <v>-</v>
      </c>
    </row>
    <row r="86" spans="1:6" s="150" customFormat="1" ht="12.75">
      <c r="A86" s="151" t="s">
        <v>1918</v>
      </c>
      <c r="B86" s="175" t="s">
        <v>2496</v>
      </c>
      <c r="C86" s="153">
        <v>75</v>
      </c>
      <c r="D86" s="156"/>
      <c r="E86" s="156"/>
      <c r="F86" s="155" t="str">
        <f t="shared" si="1"/>
        <v>-</v>
      </c>
    </row>
    <row r="87" spans="1:6" s="150" customFormat="1" ht="12.75">
      <c r="A87" s="151" t="s">
        <v>1920</v>
      </c>
      <c r="B87" s="175" t="s">
        <v>2497</v>
      </c>
      <c r="C87" s="153">
        <v>76</v>
      </c>
      <c r="D87" s="156"/>
      <c r="E87" s="156"/>
      <c r="F87" s="155" t="str">
        <f t="shared" si="1"/>
        <v>-</v>
      </c>
    </row>
    <row r="88" spans="1:6" s="150" customFormat="1" ht="12.75">
      <c r="A88" s="151" t="s">
        <v>1922</v>
      </c>
      <c r="B88" s="175" t="s">
        <v>2498</v>
      </c>
      <c r="C88" s="153">
        <v>77</v>
      </c>
      <c r="D88" s="156"/>
      <c r="E88" s="156"/>
      <c r="F88" s="155" t="str">
        <f t="shared" si="1"/>
        <v>-</v>
      </c>
    </row>
    <row r="89" spans="1:6" s="150" customFormat="1" ht="12.75">
      <c r="A89" s="151" t="s">
        <v>1924</v>
      </c>
      <c r="B89" s="175" t="s">
        <v>2499</v>
      </c>
      <c r="C89" s="153">
        <v>78</v>
      </c>
      <c r="D89" s="154">
        <f>SUM(D90:D95)</f>
        <v>0</v>
      </c>
      <c r="E89" s="154">
        <f>SUM(E90:E95)</f>
        <v>0</v>
      </c>
      <c r="F89" s="155" t="str">
        <f t="shared" si="1"/>
        <v>-</v>
      </c>
    </row>
    <row r="90" spans="1:6" s="150" customFormat="1" ht="12.75">
      <c r="A90" s="151" t="s">
        <v>1926</v>
      </c>
      <c r="B90" s="175" t="s">
        <v>2500</v>
      </c>
      <c r="C90" s="153">
        <v>79</v>
      </c>
      <c r="D90" s="156"/>
      <c r="E90" s="156"/>
      <c r="F90" s="155" t="str">
        <f t="shared" si="1"/>
        <v>-</v>
      </c>
    </row>
    <row r="91" spans="1:6" s="150" customFormat="1" ht="12.75">
      <c r="A91" s="151" t="s">
        <v>1928</v>
      </c>
      <c r="B91" s="175" t="s">
        <v>2501</v>
      </c>
      <c r="C91" s="153">
        <v>80</v>
      </c>
      <c r="D91" s="156"/>
      <c r="E91" s="156"/>
      <c r="F91" s="155" t="str">
        <f t="shared" si="1"/>
        <v>-</v>
      </c>
    </row>
    <row r="92" spans="1:6" s="150" customFormat="1" ht="12.75">
      <c r="A92" s="151" t="s">
        <v>1930</v>
      </c>
      <c r="B92" s="175" t="s">
        <v>2502</v>
      </c>
      <c r="C92" s="153">
        <v>81</v>
      </c>
      <c r="D92" s="156"/>
      <c r="E92" s="156"/>
      <c r="F92" s="155" t="str">
        <f t="shared" si="1"/>
        <v>-</v>
      </c>
    </row>
    <row r="93" spans="1:6" s="150" customFormat="1" ht="12.75">
      <c r="A93" s="151" t="s">
        <v>1932</v>
      </c>
      <c r="B93" s="175" t="s">
        <v>2503</v>
      </c>
      <c r="C93" s="153">
        <v>82</v>
      </c>
      <c r="D93" s="156"/>
      <c r="E93" s="156"/>
      <c r="F93" s="155" t="str">
        <f t="shared" si="1"/>
        <v>-</v>
      </c>
    </row>
    <row r="94" spans="1:6" s="150" customFormat="1" ht="12.75">
      <c r="A94" s="151" t="s">
        <v>2504</v>
      </c>
      <c r="B94" s="175" t="s">
        <v>2505</v>
      </c>
      <c r="C94" s="153">
        <v>83</v>
      </c>
      <c r="D94" s="156"/>
      <c r="E94" s="156"/>
      <c r="F94" s="155" t="str">
        <f t="shared" si="1"/>
        <v>-</v>
      </c>
    </row>
    <row r="95" spans="1:6" s="150" customFormat="1" ht="12.75">
      <c r="A95" s="151" t="s">
        <v>2506</v>
      </c>
      <c r="B95" s="175" t="s">
        <v>2507</v>
      </c>
      <c r="C95" s="153">
        <v>84</v>
      </c>
      <c r="D95" s="156"/>
      <c r="E95" s="156"/>
      <c r="F95" s="155" t="str">
        <f t="shared" si="1"/>
        <v>-</v>
      </c>
    </row>
    <row r="96" spans="1:6" s="150" customFormat="1" ht="12.75">
      <c r="A96" s="151" t="s">
        <v>2508</v>
      </c>
      <c r="B96" s="175" t="s">
        <v>2509</v>
      </c>
      <c r="C96" s="153">
        <v>85</v>
      </c>
      <c r="D96" s="154">
        <f>D97+D101+D106+D111+D112+D113</f>
        <v>0</v>
      </c>
      <c r="E96" s="154">
        <f>E97+E101+E106+E111+E112+E113</f>
        <v>0</v>
      </c>
      <c r="F96" s="155" t="str">
        <f t="shared" si="1"/>
        <v>-</v>
      </c>
    </row>
    <row r="97" spans="1:6" s="150" customFormat="1" ht="12.75">
      <c r="A97" s="151" t="s">
        <v>2510</v>
      </c>
      <c r="B97" s="175" t="s">
        <v>2511</v>
      </c>
      <c r="C97" s="153">
        <v>86</v>
      </c>
      <c r="D97" s="154">
        <f>SUM(D98:D100)</f>
        <v>0</v>
      </c>
      <c r="E97" s="154">
        <f>SUM(E98:E100)</f>
        <v>0</v>
      </c>
      <c r="F97" s="155" t="str">
        <f t="shared" si="1"/>
        <v>-</v>
      </c>
    </row>
    <row r="98" spans="1:6" s="150" customFormat="1" ht="12.75">
      <c r="A98" s="151" t="s">
        <v>2512</v>
      </c>
      <c r="B98" s="175" t="s">
        <v>1559</v>
      </c>
      <c r="C98" s="153">
        <v>87</v>
      </c>
      <c r="D98" s="156"/>
      <c r="E98" s="156"/>
      <c r="F98" s="155" t="str">
        <f t="shared" si="1"/>
        <v>-</v>
      </c>
    </row>
    <row r="99" spans="1:6" s="150" customFormat="1" ht="12.75">
      <c r="A99" s="151" t="s">
        <v>2513</v>
      </c>
      <c r="B99" s="175" t="s">
        <v>2514</v>
      </c>
      <c r="C99" s="153">
        <v>88</v>
      </c>
      <c r="D99" s="156"/>
      <c r="E99" s="156"/>
      <c r="F99" s="155" t="str">
        <f t="shared" si="1"/>
        <v>-</v>
      </c>
    </row>
    <row r="100" spans="1:6" s="150" customFormat="1" ht="12.75">
      <c r="A100" s="151" t="s">
        <v>2515</v>
      </c>
      <c r="B100" s="175" t="s">
        <v>2516</v>
      </c>
      <c r="C100" s="153">
        <v>89</v>
      </c>
      <c r="D100" s="156"/>
      <c r="E100" s="156"/>
      <c r="F100" s="155" t="str">
        <f t="shared" si="1"/>
        <v>-</v>
      </c>
    </row>
    <row r="101" spans="1:6" s="150" customFormat="1" ht="12.75">
      <c r="A101" s="151" t="s">
        <v>2517</v>
      </c>
      <c r="B101" s="175" t="s">
        <v>2518</v>
      </c>
      <c r="C101" s="153">
        <v>90</v>
      </c>
      <c r="D101" s="154">
        <f>SUM(D102:D105)</f>
        <v>0</v>
      </c>
      <c r="E101" s="154">
        <f>SUM(E102:E105)</f>
        <v>0</v>
      </c>
      <c r="F101" s="155" t="str">
        <f t="shared" si="1"/>
        <v>-</v>
      </c>
    </row>
    <row r="102" spans="1:6" s="150" customFormat="1" ht="12.75">
      <c r="A102" s="151" t="s">
        <v>2519</v>
      </c>
      <c r="B102" s="175" t="s">
        <v>2520</v>
      </c>
      <c r="C102" s="153">
        <v>91</v>
      </c>
      <c r="D102" s="156"/>
      <c r="E102" s="156"/>
      <c r="F102" s="155" t="str">
        <f t="shared" si="1"/>
        <v>-</v>
      </c>
    </row>
    <row r="103" spans="1:6" s="150" customFormat="1" ht="12.75">
      <c r="A103" s="151" t="s">
        <v>2521</v>
      </c>
      <c r="B103" s="175" t="s">
        <v>2522</v>
      </c>
      <c r="C103" s="153">
        <v>92</v>
      </c>
      <c r="D103" s="156"/>
      <c r="E103" s="156"/>
      <c r="F103" s="155" t="str">
        <f t="shared" si="1"/>
        <v>-</v>
      </c>
    </row>
    <row r="104" spans="1:6" s="150" customFormat="1" ht="12.75">
      <c r="A104" s="151" t="s">
        <v>2523</v>
      </c>
      <c r="B104" s="175" t="s">
        <v>2524</v>
      </c>
      <c r="C104" s="153">
        <v>93</v>
      </c>
      <c r="D104" s="156"/>
      <c r="E104" s="156"/>
      <c r="F104" s="155" t="str">
        <f t="shared" si="1"/>
        <v>-</v>
      </c>
    </row>
    <row r="105" spans="1:6" s="150" customFormat="1" ht="12.75">
      <c r="A105" s="151" t="s">
        <v>2525</v>
      </c>
      <c r="B105" s="175" t="s">
        <v>2526</v>
      </c>
      <c r="C105" s="153">
        <v>94</v>
      </c>
      <c r="D105" s="156"/>
      <c r="E105" s="156"/>
      <c r="F105" s="155" t="str">
        <f t="shared" si="1"/>
        <v>-</v>
      </c>
    </row>
    <row r="106" spans="1:6" s="150" customFormat="1" ht="12.75">
      <c r="A106" s="151" t="s">
        <v>2527</v>
      </c>
      <c r="B106" s="175" t="s">
        <v>2528</v>
      </c>
      <c r="C106" s="153">
        <v>95</v>
      </c>
      <c r="D106" s="154">
        <f>SUM(D107:D110)</f>
        <v>0</v>
      </c>
      <c r="E106" s="154">
        <f>SUM(E107:E110)</f>
        <v>0</v>
      </c>
      <c r="F106" s="155" t="str">
        <f t="shared" si="1"/>
        <v>-</v>
      </c>
    </row>
    <row r="107" spans="1:6" s="150" customFormat="1" ht="12.75">
      <c r="A107" s="151" t="s">
        <v>2529</v>
      </c>
      <c r="B107" s="175" t="s">
        <v>2530</v>
      </c>
      <c r="C107" s="153">
        <v>96</v>
      </c>
      <c r="D107" s="156"/>
      <c r="E107" s="156"/>
      <c r="F107" s="155" t="str">
        <f t="shared" si="1"/>
        <v>-</v>
      </c>
    </row>
    <row r="108" spans="1:6" s="150" customFormat="1" ht="12.75">
      <c r="A108" s="151" t="s">
        <v>2531</v>
      </c>
      <c r="B108" s="175" t="s">
        <v>2532</v>
      </c>
      <c r="C108" s="153">
        <v>97</v>
      </c>
      <c r="D108" s="156"/>
      <c r="E108" s="156"/>
      <c r="F108" s="155" t="str">
        <f t="shared" si="1"/>
        <v>-</v>
      </c>
    </row>
    <row r="109" spans="1:6" s="150" customFormat="1" ht="12.75">
      <c r="A109" s="151" t="s">
        <v>2533</v>
      </c>
      <c r="B109" s="175" t="s">
        <v>2534</v>
      </c>
      <c r="C109" s="153">
        <v>98</v>
      </c>
      <c r="D109" s="156"/>
      <c r="E109" s="156"/>
      <c r="F109" s="155" t="str">
        <f t="shared" si="1"/>
        <v>-</v>
      </c>
    </row>
    <row r="110" spans="1:6" s="150" customFormat="1" ht="12.75">
      <c r="A110" s="151" t="s">
        <v>2535</v>
      </c>
      <c r="B110" s="175" t="s">
        <v>2536</v>
      </c>
      <c r="C110" s="153">
        <v>99</v>
      </c>
      <c r="D110" s="156"/>
      <c r="E110" s="156"/>
      <c r="F110" s="155" t="str">
        <f t="shared" si="1"/>
        <v>-</v>
      </c>
    </row>
    <row r="111" spans="1:6" s="150" customFormat="1" ht="12.75">
      <c r="A111" s="151" t="s">
        <v>2537</v>
      </c>
      <c r="B111" s="175" t="s">
        <v>2538</v>
      </c>
      <c r="C111" s="153">
        <v>100</v>
      </c>
      <c r="D111" s="156"/>
      <c r="E111" s="156"/>
      <c r="F111" s="155" t="str">
        <f t="shared" si="1"/>
        <v>-</v>
      </c>
    </row>
    <row r="112" spans="1:6" s="150" customFormat="1" ht="12.75">
      <c r="A112" s="151" t="s">
        <v>2539</v>
      </c>
      <c r="B112" s="175" t="s">
        <v>2540</v>
      </c>
      <c r="C112" s="153">
        <v>101</v>
      </c>
      <c r="D112" s="156"/>
      <c r="E112" s="156"/>
      <c r="F112" s="155" t="str">
        <f t="shared" si="1"/>
        <v>-</v>
      </c>
    </row>
    <row r="113" spans="1:6" s="150" customFormat="1" ht="12.75">
      <c r="A113" s="151" t="s">
        <v>2541</v>
      </c>
      <c r="B113" s="175" t="s">
        <v>2542</v>
      </c>
      <c r="C113" s="153">
        <v>102</v>
      </c>
      <c r="D113" s="156"/>
      <c r="E113" s="156"/>
      <c r="F113" s="155" t="str">
        <f t="shared" si="1"/>
        <v>-</v>
      </c>
    </row>
    <row r="114" spans="1:6" s="150" customFormat="1" ht="12.75">
      <c r="A114" s="151" t="s">
        <v>2543</v>
      </c>
      <c r="B114" s="175" t="s">
        <v>2544</v>
      </c>
      <c r="C114" s="153">
        <v>103</v>
      </c>
      <c r="D114" s="154">
        <f>SUM(D115:D120)</f>
        <v>0</v>
      </c>
      <c r="E114" s="154">
        <f>SUM(E115:E120)</f>
        <v>0</v>
      </c>
      <c r="F114" s="155" t="str">
        <f t="shared" si="1"/>
        <v>-</v>
      </c>
    </row>
    <row r="115" spans="1:6" s="150" customFormat="1" ht="12.75">
      <c r="A115" s="151" t="s">
        <v>2545</v>
      </c>
      <c r="B115" s="175" t="s">
        <v>2546</v>
      </c>
      <c r="C115" s="153">
        <v>104</v>
      </c>
      <c r="D115" s="156"/>
      <c r="E115" s="156"/>
      <c r="F115" s="155" t="str">
        <f t="shared" si="1"/>
        <v>-</v>
      </c>
    </row>
    <row r="116" spans="1:6" s="150" customFormat="1" ht="12.75">
      <c r="A116" s="151" t="s">
        <v>2547</v>
      </c>
      <c r="B116" s="175" t="s">
        <v>2548</v>
      </c>
      <c r="C116" s="153">
        <v>105</v>
      </c>
      <c r="D116" s="156"/>
      <c r="E116" s="156"/>
      <c r="F116" s="155" t="str">
        <f t="shared" si="1"/>
        <v>-</v>
      </c>
    </row>
    <row r="117" spans="1:6" s="150" customFormat="1" ht="12.75">
      <c r="A117" s="151" t="s">
        <v>2549</v>
      </c>
      <c r="B117" s="175" t="s">
        <v>2550</v>
      </c>
      <c r="C117" s="153">
        <v>106</v>
      </c>
      <c r="D117" s="156"/>
      <c r="E117" s="156"/>
      <c r="F117" s="155" t="str">
        <f t="shared" si="1"/>
        <v>-</v>
      </c>
    </row>
    <row r="118" spans="1:6" s="150" customFormat="1" ht="12.75">
      <c r="A118" s="151" t="s">
        <v>2551</v>
      </c>
      <c r="B118" s="175" t="s">
        <v>2552</v>
      </c>
      <c r="C118" s="153">
        <v>107</v>
      </c>
      <c r="D118" s="156"/>
      <c r="E118" s="156"/>
      <c r="F118" s="155" t="str">
        <f t="shared" si="1"/>
        <v>-</v>
      </c>
    </row>
    <row r="119" spans="1:6" s="150" customFormat="1" ht="12.75">
      <c r="A119" s="151" t="s">
        <v>2553</v>
      </c>
      <c r="B119" s="175" t="s">
        <v>2554</v>
      </c>
      <c r="C119" s="153">
        <v>108</v>
      </c>
      <c r="D119" s="156"/>
      <c r="E119" s="156"/>
      <c r="F119" s="155" t="str">
        <f t="shared" si="1"/>
        <v>-</v>
      </c>
    </row>
    <row r="120" spans="1:6" s="150" customFormat="1" ht="12.75">
      <c r="A120" s="151" t="s">
        <v>2555</v>
      </c>
      <c r="B120" s="175" t="s">
        <v>2556</v>
      </c>
      <c r="C120" s="153">
        <v>109</v>
      </c>
      <c r="D120" s="156"/>
      <c r="E120" s="156"/>
      <c r="F120" s="155" t="str">
        <f t="shared" si="1"/>
        <v>-</v>
      </c>
    </row>
    <row r="121" spans="1:6" s="150" customFormat="1" ht="12.75">
      <c r="A121" s="151" t="s">
        <v>2557</v>
      </c>
      <c r="B121" s="175" t="s">
        <v>2558</v>
      </c>
      <c r="C121" s="153">
        <v>110</v>
      </c>
      <c r="D121" s="154">
        <f>D122+D125+D128+D129+SUM(D132:D135)</f>
        <v>5693489</v>
      </c>
      <c r="E121" s="154">
        <f>E122+E125+E128+E129+SUM(E132:E135)</f>
        <v>5827492</v>
      </c>
      <c r="F121" s="155">
        <f t="shared" si="1"/>
        <v>102.3536183173446</v>
      </c>
    </row>
    <row r="122" spans="1:6" s="150" customFormat="1" ht="12.75">
      <c r="A122" s="151" t="s">
        <v>2559</v>
      </c>
      <c r="B122" s="175" t="s">
        <v>2560</v>
      </c>
      <c r="C122" s="153">
        <v>111</v>
      </c>
      <c r="D122" s="154">
        <f>SUM(D123:D124)</f>
        <v>5693489</v>
      </c>
      <c r="E122" s="154">
        <f>SUM(E123:E124)</f>
        <v>5827492</v>
      </c>
      <c r="F122" s="155">
        <f t="shared" si="1"/>
        <v>102.3536183173446</v>
      </c>
    </row>
    <row r="123" spans="1:6" s="150" customFormat="1" ht="12.75">
      <c r="A123" s="151" t="s">
        <v>2561</v>
      </c>
      <c r="B123" s="175" t="s">
        <v>2562</v>
      </c>
      <c r="C123" s="153">
        <v>112</v>
      </c>
      <c r="D123" s="156"/>
      <c r="E123" s="156"/>
      <c r="F123" s="155" t="str">
        <f t="shared" si="1"/>
        <v>-</v>
      </c>
    </row>
    <row r="124" spans="1:6" s="150" customFormat="1" ht="12.75">
      <c r="A124" s="151" t="s">
        <v>2563</v>
      </c>
      <c r="B124" s="175" t="s">
        <v>2564</v>
      </c>
      <c r="C124" s="153">
        <v>113</v>
      </c>
      <c r="D124" s="156">
        <v>5693489</v>
      </c>
      <c r="E124" s="156">
        <v>5827492</v>
      </c>
      <c r="F124" s="155">
        <f t="shared" si="1"/>
        <v>102.3536183173446</v>
      </c>
    </row>
    <row r="125" spans="1:6" s="150" customFormat="1" ht="12.75">
      <c r="A125" s="151" t="s">
        <v>2565</v>
      </c>
      <c r="B125" s="175" t="s">
        <v>2566</v>
      </c>
      <c r="C125" s="153">
        <v>114</v>
      </c>
      <c r="D125" s="154">
        <f>SUM(D126:D127)</f>
        <v>0</v>
      </c>
      <c r="E125" s="154">
        <f>SUM(E126:E127)</f>
        <v>0</v>
      </c>
      <c r="F125" s="155" t="str">
        <f t="shared" si="1"/>
        <v>-</v>
      </c>
    </row>
    <row r="126" spans="1:6" s="150" customFormat="1" ht="12.75">
      <c r="A126" s="151" t="s">
        <v>2567</v>
      </c>
      <c r="B126" s="175" t="s">
        <v>2568</v>
      </c>
      <c r="C126" s="153">
        <v>115</v>
      </c>
      <c r="D126" s="156"/>
      <c r="E126" s="156"/>
      <c r="F126" s="155" t="str">
        <f t="shared" si="1"/>
        <v>-</v>
      </c>
    </row>
    <row r="127" spans="1:6" s="150" customFormat="1" ht="12.75">
      <c r="A127" s="151" t="s">
        <v>2569</v>
      </c>
      <c r="B127" s="175" t="s">
        <v>2570</v>
      </c>
      <c r="C127" s="153">
        <v>116</v>
      </c>
      <c r="D127" s="156"/>
      <c r="E127" s="156"/>
      <c r="F127" s="155" t="str">
        <f t="shared" si="1"/>
        <v>-</v>
      </c>
    </row>
    <row r="128" spans="1:6" s="150" customFormat="1" ht="12.75">
      <c r="A128" s="151" t="s">
        <v>2571</v>
      </c>
      <c r="B128" s="175" t="s">
        <v>2572</v>
      </c>
      <c r="C128" s="153">
        <v>117</v>
      </c>
      <c r="D128" s="156"/>
      <c r="E128" s="156"/>
      <c r="F128" s="155" t="str">
        <f t="shared" si="1"/>
        <v>-</v>
      </c>
    </row>
    <row r="129" spans="1:6" s="150" customFormat="1" ht="12.75">
      <c r="A129" s="151" t="s">
        <v>2573</v>
      </c>
      <c r="B129" s="175" t="s">
        <v>2574</v>
      </c>
      <c r="C129" s="153">
        <v>118</v>
      </c>
      <c r="D129" s="154">
        <f>SUM(D130:D131)</f>
        <v>0</v>
      </c>
      <c r="E129" s="154">
        <f>SUM(E130:E131)</f>
        <v>0</v>
      </c>
      <c r="F129" s="155" t="str">
        <f t="shared" si="1"/>
        <v>-</v>
      </c>
    </row>
    <row r="130" spans="1:6" s="150" customFormat="1" ht="12.75">
      <c r="A130" s="151" t="s">
        <v>2575</v>
      </c>
      <c r="B130" s="175" t="s">
        <v>2576</v>
      </c>
      <c r="C130" s="153">
        <v>119</v>
      </c>
      <c r="D130" s="156"/>
      <c r="E130" s="156"/>
      <c r="F130" s="155" t="str">
        <f t="shared" si="1"/>
        <v>-</v>
      </c>
    </row>
    <row r="131" spans="1:6" s="150" customFormat="1" ht="12.75">
      <c r="A131" s="151" t="s">
        <v>2577</v>
      </c>
      <c r="B131" s="175" t="s">
        <v>2578</v>
      </c>
      <c r="C131" s="153">
        <v>120</v>
      </c>
      <c r="D131" s="156"/>
      <c r="E131" s="156"/>
      <c r="F131" s="155" t="str">
        <f t="shared" si="1"/>
        <v>-</v>
      </c>
    </row>
    <row r="132" spans="1:6" s="150" customFormat="1" ht="12.75">
      <c r="A132" s="151" t="s">
        <v>2579</v>
      </c>
      <c r="B132" s="175" t="s">
        <v>2580</v>
      </c>
      <c r="C132" s="153">
        <v>121</v>
      </c>
      <c r="D132" s="156"/>
      <c r="E132" s="156"/>
      <c r="F132" s="155" t="str">
        <f t="shared" si="1"/>
        <v>-</v>
      </c>
    </row>
    <row r="133" spans="1:6" s="150" customFormat="1" ht="12.75">
      <c r="A133" s="151" t="s">
        <v>2581</v>
      </c>
      <c r="B133" s="175" t="s">
        <v>2582</v>
      </c>
      <c r="C133" s="153">
        <v>122</v>
      </c>
      <c r="D133" s="156"/>
      <c r="E133" s="156"/>
      <c r="F133" s="155" t="str">
        <f t="shared" si="1"/>
        <v>-</v>
      </c>
    </row>
    <row r="134" spans="1:6" s="150" customFormat="1" ht="12.75">
      <c r="A134" s="151" t="s">
        <v>2583</v>
      </c>
      <c r="B134" s="175" t="s">
        <v>2584</v>
      </c>
      <c r="C134" s="153">
        <v>123</v>
      </c>
      <c r="D134" s="156"/>
      <c r="E134" s="156"/>
      <c r="F134" s="155" t="str">
        <f t="shared" si="1"/>
        <v>-</v>
      </c>
    </row>
    <row r="135" spans="1:6" s="150" customFormat="1" ht="12.75">
      <c r="A135" s="151" t="s">
        <v>2585</v>
      </c>
      <c r="B135" s="175" t="s">
        <v>2586</v>
      </c>
      <c r="C135" s="153">
        <v>124</v>
      </c>
      <c r="D135" s="156"/>
      <c r="E135" s="156"/>
      <c r="F135" s="155" t="str">
        <f t="shared" si="1"/>
        <v>-</v>
      </c>
    </row>
    <row r="136" spans="1:6" s="150" customFormat="1" ht="12.75">
      <c r="A136" s="151" t="s">
        <v>2587</v>
      </c>
      <c r="B136" s="175" t="s">
        <v>2588</v>
      </c>
      <c r="C136" s="153">
        <v>125</v>
      </c>
      <c r="D136" s="154">
        <f>D137+D140+SUM(D141:D147)</f>
        <v>0</v>
      </c>
      <c r="E136" s="154">
        <f>E137+E140+SUM(E141:E147)</f>
        <v>0</v>
      </c>
      <c r="F136" s="155" t="str">
        <f t="shared" si="1"/>
        <v>-</v>
      </c>
    </row>
    <row r="137" spans="1:6" s="150" customFormat="1" ht="12.75">
      <c r="A137" s="151" t="s">
        <v>2589</v>
      </c>
      <c r="B137" s="175" t="s">
        <v>2590</v>
      </c>
      <c r="C137" s="153">
        <v>126</v>
      </c>
      <c r="D137" s="154">
        <f>SUM(D138:D139)</f>
        <v>0</v>
      </c>
      <c r="E137" s="154">
        <f>SUM(E138:E139)</f>
        <v>0</v>
      </c>
      <c r="F137" s="155" t="str">
        <f t="shared" si="1"/>
        <v>-</v>
      </c>
    </row>
    <row r="138" spans="1:6" s="150" customFormat="1" ht="12.75">
      <c r="A138" s="151" t="s">
        <v>2591</v>
      </c>
      <c r="B138" s="175" t="s">
        <v>2592</v>
      </c>
      <c r="C138" s="153">
        <v>127</v>
      </c>
      <c r="D138" s="156"/>
      <c r="E138" s="156"/>
      <c r="F138" s="155" t="str">
        <f t="shared" si="1"/>
        <v>-</v>
      </c>
    </row>
    <row r="139" spans="1:6" s="150" customFormat="1" ht="12.75">
      <c r="A139" s="151" t="s">
        <v>2593</v>
      </c>
      <c r="B139" s="175" t="s">
        <v>2594</v>
      </c>
      <c r="C139" s="153">
        <v>128</v>
      </c>
      <c r="D139" s="156"/>
      <c r="E139" s="156"/>
      <c r="F139" s="155" t="str">
        <f t="shared" si="1"/>
        <v>-</v>
      </c>
    </row>
    <row r="140" spans="1:6" s="150" customFormat="1" ht="12.75">
      <c r="A140" s="151" t="s">
        <v>2595</v>
      </c>
      <c r="B140" s="175" t="s">
        <v>2596</v>
      </c>
      <c r="C140" s="153">
        <v>129</v>
      </c>
      <c r="D140" s="156"/>
      <c r="E140" s="156"/>
      <c r="F140" s="155" t="str">
        <f t="shared" si="1"/>
        <v>-</v>
      </c>
    </row>
    <row r="141" spans="1:6" s="150" customFormat="1" ht="12.75">
      <c r="A141" s="151" t="s">
        <v>2597</v>
      </c>
      <c r="B141" s="175" t="s">
        <v>2598</v>
      </c>
      <c r="C141" s="153">
        <v>130</v>
      </c>
      <c r="D141" s="156"/>
      <c r="E141" s="156"/>
      <c r="F141" s="155" t="str">
        <f>IF(D141&gt;0,IF(E141/D141&gt;=100,"&gt;&gt;100",E141/D141*100),"-")</f>
        <v>-</v>
      </c>
    </row>
    <row r="142" spans="1:6" s="150" customFormat="1" ht="12.75">
      <c r="A142" s="151" t="s">
        <v>2599</v>
      </c>
      <c r="B142" s="175" t="s">
        <v>2600</v>
      </c>
      <c r="C142" s="153">
        <v>131</v>
      </c>
      <c r="D142" s="156"/>
      <c r="E142" s="156"/>
      <c r="F142" s="155" t="str">
        <f aca="true" t="shared" si="2" ref="F142:F148">IF(D142&gt;0,IF(E142/D142&gt;=100,"&gt;&gt;100",E142/D142*100),"-")</f>
        <v>-</v>
      </c>
    </row>
    <row r="143" spans="1:6" s="150" customFormat="1" ht="12.75">
      <c r="A143" s="151" t="s">
        <v>2601</v>
      </c>
      <c r="B143" s="175" t="s">
        <v>2602</v>
      </c>
      <c r="C143" s="153">
        <v>132</v>
      </c>
      <c r="D143" s="156"/>
      <c r="E143" s="156"/>
      <c r="F143" s="155" t="str">
        <f t="shared" si="2"/>
        <v>-</v>
      </c>
    </row>
    <row r="144" spans="1:6" s="150" customFormat="1" ht="12.75">
      <c r="A144" s="151" t="s">
        <v>2603</v>
      </c>
      <c r="B144" s="175" t="s">
        <v>1580</v>
      </c>
      <c r="C144" s="153">
        <v>133</v>
      </c>
      <c r="D144" s="156"/>
      <c r="E144" s="156"/>
      <c r="F144" s="155" t="str">
        <f t="shared" si="2"/>
        <v>-</v>
      </c>
    </row>
    <row r="145" spans="1:6" s="150" customFormat="1" ht="12.75">
      <c r="A145" s="151" t="s">
        <v>2604</v>
      </c>
      <c r="B145" s="170" t="s">
        <v>2605</v>
      </c>
      <c r="C145" s="153">
        <v>134</v>
      </c>
      <c r="D145" s="156"/>
      <c r="E145" s="156"/>
      <c r="F145" s="155" t="str">
        <f t="shared" si="2"/>
        <v>-</v>
      </c>
    </row>
    <row r="146" spans="1:6" s="150" customFormat="1" ht="12.75">
      <c r="A146" s="151" t="s">
        <v>2606</v>
      </c>
      <c r="B146" s="175" t="s">
        <v>2607</v>
      </c>
      <c r="C146" s="153">
        <v>135</v>
      </c>
      <c r="D146" s="156"/>
      <c r="E146" s="156"/>
      <c r="F146" s="155" t="str">
        <f t="shared" si="2"/>
        <v>-</v>
      </c>
    </row>
    <row r="147" spans="1:6" s="150" customFormat="1" ht="12.75">
      <c r="A147" s="151" t="s">
        <v>2608</v>
      </c>
      <c r="B147" s="175" t="s">
        <v>2609</v>
      </c>
      <c r="C147" s="153">
        <v>136</v>
      </c>
      <c r="D147" s="156"/>
      <c r="E147" s="156"/>
      <c r="F147" s="155" t="str">
        <f t="shared" si="2"/>
        <v>-</v>
      </c>
    </row>
    <row r="148" spans="1:6" s="150" customFormat="1" ht="12.75">
      <c r="A148" s="176"/>
      <c r="B148" s="177" t="s">
        <v>2610</v>
      </c>
      <c r="C148" s="164">
        <v>137</v>
      </c>
      <c r="D148" s="178">
        <f>D12+D29+D35+D42+D82+D89+D96+D114+D121+D136</f>
        <v>5693489</v>
      </c>
      <c r="E148" s="178">
        <f>E12+E29+E35+E42+E82+E89+E96+E114+E121+E136</f>
        <v>5827492</v>
      </c>
      <c r="F148" s="166">
        <f t="shared" si="2"/>
        <v>102.3536183173446</v>
      </c>
    </row>
    <row r="149" ht="15" customHeight="1"/>
    <row r="150" spans="1:7" s="86" customFormat="1" ht="25.5" customHeight="1">
      <c r="A150" s="134" t="s">
        <v>1828</v>
      </c>
      <c r="B150" s="134"/>
      <c r="D150" s="376" t="s">
        <v>1829</v>
      </c>
      <c r="E150" s="376"/>
      <c r="F150" s="134"/>
      <c r="G150" s="136"/>
    </row>
    <row r="151" spans="1:7" s="86" customFormat="1" ht="15" customHeight="1">
      <c r="A151" s="134" t="str">
        <f>IF(RefStr!H25&lt;&gt;"","Osoba za kontaktiranje: "&amp;RefStr!H25,"Osoba za kontaktiranje: _________________________________________")</f>
        <v>Osoba za kontaktiranje: Zora Dujić</v>
      </c>
      <c r="B151" s="134"/>
      <c r="D151" s="135"/>
      <c r="E151" s="135"/>
      <c r="F151" s="134"/>
      <c r="G151" s="136"/>
    </row>
    <row r="152" spans="1:7" s="86" customFormat="1" ht="15" customHeight="1">
      <c r="A152" s="134" t="str">
        <f>IF(RefStr!H27="","Telefon za kontakt: _________________","Telefon za kontakt: "&amp;RefStr!H27)</f>
        <v>Telefon za kontakt: 022350315</v>
      </c>
      <c r="B152" s="134"/>
      <c r="E152" s="134"/>
      <c r="F152" s="134"/>
      <c r="G152" s="136"/>
    </row>
    <row r="153" spans="1:7" s="86" customFormat="1" ht="15" customHeight="1">
      <c r="A153" s="134" t="str">
        <f>IF(RefStr!H33="","Odgovorna osoba: _____________________________","Odgovorna osoba: "&amp;RefStr!H33)</f>
        <v>Odgovorna osoba: Emil Božikov, prof.</v>
      </c>
      <c r="B153" s="134"/>
      <c r="C153" s="134"/>
      <c r="F153" s="134"/>
      <c r="G153" s="136"/>
    </row>
    <row r="154" spans="1:7" s="86" customFormat="1" ht="4.5" customHeight="1">
      <c r="A154" s="134"/>
      <c r="B154" s="134"/>
      <c r="C154" s="134"/>
      <c r="E154" s="134"/>
      <c r="F154" s="134"/>
      <c r="G154" s="136"/>
    </row>
  </sheetData>
  <sheetProtection password="C79A" sheet="1" objects="1" scenarios="1"/>
  <mergeCells count="12">
    <mergeCell ref="A1:B1"/>
    <mergeCell ref="C1:F1"/>
    <mergeCell ref="A2:D2"/>
    <mergeCell ref="E2:F2"/>
    <mergeCell ref="A3:D3"/>
    <mergeCell ref="B5:D5"/>
    <mergeCell ref="E5:F5"/>
    <mergeCell ref="B6:F6"/>
    <mergeCell ref="B7:F7"/>
    <mergeCell ref="D150:E150"/>
    <mergeCell ref="B4:D4"/>
    <mergeCell ref="E4:F4"/>
  </mergeCells>
  <conditionalFormatting sqref="D12:E13 D17:E17 D20:E20 D29:E29 D35:E35 D42:E43 D46:E46 D50:E50 D57:E57 D61:E61 D68:E68 D73:E73 D82:E82 D89:E89 D96:E97 D101:E101 D106:E106 D114:E114 D121:E122 D125:E125 D129:E129 D136:E137 D148:E148">
    <cfRule type="cellIs" priority="1" dxfId="1" operator="lessThan" stopIfTrue="1">
      <formula>0</formula>
    </cfRule>
  </conditionalFormatting>
  <conditionalFormatting sqref="C9:D9">
    <cfRule type="cellIs" priority="2" dxfId="26"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3" dxfId="5" operator="notEqual" stopIfTrue="1">
      <formula>ROUND(D14,0)</formula>
    </cfRule>
    <cfRule type="cellIs" priority="4"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dimension ref="A1:G61"/>
  <sheetViews>
    <sheetView showGridLines="0" showRowColHeaders="0" zoomScalePageLayoutView="0" workbookViewId="0" topLeftCell="A1">
      <pane ySplit="1" topLeftCell="A20" activePane="bottomLeft" state="frozen"/>
      <selection pane="topLeft" activeCell="B7" sqref="B7:F7"/>
      <selection pane="bottomLeft" activeCell="B7" sqref="B7:F7"/>
    </sheetView>
  </sheetViews>
  <sheetFormatPr defaultColWidth="0" defaultRowHeight="12.75" zeroHeight="1"/>
  <cols>
    <col min="1" max="1" width="9.28125" style="75" customWidth="1"/>
    <col min="2" max="2" width="70.7109375" style="75" customWidth="1"/>
    <col min="3" max="3" width="4.28125" style="75" customWidth="1"/>
    <col min="4" max="5" width="14.7109375" style="75" customWidth="1"/>
    <col min="6" max="6" width="0.85546875" style="75" hidden="1" customWidth="1"/>
    <col min="7" max="7" width="0.85546875" style="75" customWidth="1"/>
    <col min="8" max="16384" width="9.140625" style="75" hidden="1" customWidth="1"/>
  </cols>
  <sheetData>
    <row r="1" spans="1:5" s="13" customFormat="1" ht="19.5" customHeight="1" thickBot="1">
      <c r="A1" s="384" t="s">
        <v>727</v>
      </c>
      <c r="B1" s="385"/>
      <c r="C1" s="410" t="s">
        <v>2611</v>
      </c>
      <c r="D1" s="410"/>
      <c r="E1" s="410"/>
    </row>
    <row r="2" spans="1:5" s="77" customFormat="1" ht="48" customHeight="1" thickBot="1">
      <c r="A2" s="411" t="s">
        <v>2612</v>
      </c>
      <c r="B2" s="412"/>
      <c r="C2" s="390"/>
      <c r="D2" s="413" t="s">
        <v>2613</v>
      </c>
      <c r="E2" s="414"/>
    </row>
    <row r="3" spans="1:3" ht="30" customHeight="1">
      <c r="A3" s="415" t="str">
        <f>"za razdoblje "&amp;IF(RefStr!K10="","________________",TEXT(RefStr!K10,"d.mmmm yyyy.")&amp;" do "&amp;IF(RefStr!K12="","______________",TEXT(RefStr!K12,"d. mmmm yyyy.")))</f>
        <v>za razdoblje 1.siječanj 2018. do 31. prosinac 2018.</v>
      </c>
      <c r="B3" s="415"/>
      <c r="C3" s="415"/>
    </row>
    <row r="4" spans="1:5" ht="15" customHeight="1">
      <c r="A4" s="78" t="s">
        <v>731</v>
      </c>
      <c r="B4" s="377" t="str">
        <f>"RKP: "&amp;IF(RefStr!B6&lt;&gt;"",TEXT(INT(VALUE(RefStr!B6)),"00000"),"_____"&amp;",  "&amp;"MB: "&amp;IF(RefStr!B8&lt;&gt;"",TEXT(INT(VALUE(RefStr!B8)),"00000000"),"________")&amp;"  OIB: "&amp;IF(RefStr!K14&lt;&gt;"",RefStr!K14,"___________"))</f>
        <v>RKP: 23413</v>
      </c>
      <c r="C4" s="409"/>
      <c r="D4" s="382">
        <f>SUM('[1]Skriveni'!G1424:G1467)</f>
        <v>9890.218</v>
      </c>
      <c r="E4" s="383"/>
    </row>
    <row r="5" spans="2:5" ht="15" customHeight="1">
      <c r="B5" s="377" t="str">
        <f>"Naziv: "&amp;IF(RefStr!B10&lt;&gt;"",RefStr!B10,"_______________________________________")</f>
        <v>Naziv: OSNOVNA ŠKOLA BRODARICA</v>
      </c>
      <c r="C5" s="409"/>
      <c r="D5" s="379" t="s">
        <v>732</v>
      </c>
      <c r="E5" s="379"/>
    </row>
    <row r="6" spans="1:6" ht="15" customHeight="1">
      <c r="A6" s="79"/>
      <c r="B6" s="380" t="str">
        <f>"Razina: "&amp;RefStr!B16&amp;", Razdjel: "&amp;TEXT(INT(VALUE(RefStr!B20)),"000")</f>
        <v>Razina: 31, Razdjel: 000</v>
      </c>
      <c r="C6" s="381"/>
      <c r="D6" s="381"/>
      <c r="E6" s="381"/>
      <c r="F6" s="381"/>
    </row>
    <row r="7" spans="1:6" ht="15" customHeight="1">
      <c r="A7" s="79"/>
      <c r="B7" s="380" t="str">
        <f>"Djelatnost: "&amp;RefStr!B18&amp;" "&amp;RefStr!C18</f>
        <v>Djelatnost: 8520 Osnovno obrazovanje</v>
      </c>
      <c r="C7" s="381"/>
      <c r="D7" s="381"/>
      <c r="E7" s="381"/>
      <c r="F7" s="381"/>
    </row>
    <row r="8" ht="12.75" customHeight="1"/>
    <row r="9" spans="1:4" ht="12.75" customHeight="1">
      <c r="A9" s="80"/>
      <c r="C9" s="179"/>
      <c r="D9" s="179"/>
    </row>
    <row r="10" spans="1:5" ht="38.25" customHeight="1">
      <c r="A10" s="138" t="s">
        <v>734</v>
      </c>
      <c r="B10" s="139" t="s">
        <v>2614</v>
      </c>
      <c r="C10" s="139" t="s">
        <v>736</v>
      </c>
      <c r="D10" s="173" t="s">
        <v>2615</v>
      </c>
      <c r="E10" s="85" t="s">
        <v>2616</v>
      </c>
    </row>
    <row r="11" spans="1:5" ht="12" customHeight="1">
      <c r="A11" s="141">
        <v>1</v>
      </c>
      <c r="B11" s="142">
        <v>2</v>
      </c>
      <c r="C11" s="142">
        <v>3</v>
      </c>
      <c r="D11" s="142">
        <v>4</v>
      </c>
      <c r="E11" s="144">
        <v>5</v>
      </c>
    </row>
    <row r="12" spans="1:5" s="150" customFormat="1" ht="13.5" customHeight="1">
      <c r="A12" s="180" t="s">
        <v>2617</v>
      </c>
      <c r="B12" s="181" t="s">
        <v>2618</v>
      </c>
      <c r="C12" s="147">
        <v>1</v>
      </c>
      <c r="D12" s="148">
        <f>D13+D29</f>
        <v>170521</v>
      </c>
      <c r="E12" s="182">
        <f>E13+E29</f>
        <v>0</v>
      </c>
    </row>
    <row r="13" spans="1:5" s="150" customFormat="1" ht="13.5" customHeight="1">
      <c r="A13" s="183" t="s">
        <v>2619</v>
      </c>
      <c r="B13" s="184" t="s">
        <v>2620</v>
      </c>
      <c r="C13" s="153">
        <v>2</v>
      </c>
      <c r="D13" s="154">
        <f>D14+D21</f>
        <v>0</v>
      </c>
      <c r="E13" s="185">
        <f>E14+E21</f>
        <v>0</v>
      </c>
    </row>
    <row r="14" spans="1:5" s="150" customFormat="1" ht="13.5" customHeight="1">
      <c r="A14" s="183" t="s">
        <v>1051</v>
      </c>
      <c r="B14" s="184" t="s">
        <v>2621</v>
      </c>
      <c r="C14" s="153">
        <v>3</v>
      </c>
      <c r="D14" s="154">
        <f>SUM(D15:D20)</f>
        <v>0</v>
      </c>
      <c r="E14" s="185">
        <f>SUM(E15:E20)</f>
        <v>0</v>
      </c>
    </row>
    <row r="15" spans="1:5" s="150" customFormat="1" ht="13.5" customHeight="1">
      <c r="A15" s="183" t="s">
        <v>1051</v>
      </c>
      <c r="B15" s="184" t="s">
        <v>2622</v>
      </c>
      <c r="C15" s="153">
        <v>4</v>
      </c>
      <c r="D15" s="156"/>
      <c r="E15" s="186"/>
    </row>
    <row r="16" spans="1:5" s="150" customFormat="1" ht="13.5" customHeight="1">
      <c r="A16" s="183" t="s">
        <v>1051</v>
      </c>
      <c r="B16" s="184" t="s">
        <v>2623</v>
      </c>
      <c r="C16" s="153">
        <v>5</v>
      </c>
      <c r="D16" s="156"/>
      <c r="E16" s="186"/>
    </row>
    <row r="17" spans="1:5" s="150" customFormat="1" ht="13.5" customHeight="1">
      <c r="A17" s="183" t="s">
        <v>1051</v>
      </c>
      <c r="B17" s="184" t="s">
        <v>1901</v>
      </c>
      <c r="C17" s="153">
        <v>6</v>
      </c>
      <c r="D17" s="156"/>
      <c r="E17" s="186"/>
    </row>
    <row r="18" spans="1:5" s="150" customFormat="1" ht="13.5" customHeight="1">
      <c r="A18" s="183" t="s">
        <v>1051</v>
      </c>
      <c r="B18" s="184" t="s">
        <v>2624</v>
      </c>
      <c r="C18" s="153">
        <v>7</v>
      </c>
      <c r="D18" s="156"/>
      <c r="E18" s="186"/>
    </row>
    <row r="19" spans="1:5" s="150" customFormat="1" ht="13.5" customHeight="1">
      <c r="A19" s="183" t="s">
        <v>1051</v>
      </c>
      <c r="B19" s="184" t="s">
        <v>2625</v>
      </c>
      <c r="C19" s="153">
        <v>8</v>
      </c>
      <c r="D19" s="156"/>
      <c r="E19" s="186"/>
    </row>
    <row r="20" spans="1:5" s="150" customFormat="1" ht="13.5" customHeight="1">
      <c r="A20" s="183" t="s">
        <v>1051</v>
      </c>
      <c r="B20" s="184" t="s">
        <v>2626</v>
      </c>
      <c r="C20" s="153">
        <v>9</v>
      </c>
      <c r="D20" s="156"/>
      <c r="E20" s="186"/>
    </row>
    <row r="21" spans="1:5" s="150" customFormat="1" ht="13.5" customHeight="1">
      <c r="A21" s="183" t="s">
        <v>1051</v>
      </c>
      <c r="B21" s="184" t="s">
        <v>2627</v>
      </c>
      <c r="C21" s="153">
        <v>10</v>
      </c>
      <c r="D21" s="154">
        <f>SUM(D22:D28)</f>
        <v>0</v>
      </c>
      <c r="E21" s="185">
        <f>SUM(E22:E28)</f>
        <v>0</v>
      </c>
    </row>
    <row r="22" spans="1:5" s="150" customFormat="1" ht="13.5" customHeight="1">
      <c r="A22" s="183" t="s">
        <v>1051</v>
      </c>
      <c r="B22" s="184" t="s">
        <v>2628</v>
      </c>
      <c r="C22" s="153">
        <v>11</v>
      </c>
      <c r="D22" s="156"/>
      <c r="E22" s="186"/>
    </row>
    <row r="23" spans="1:5" s="150" customFormat="1" ht="13.5" customHeight="1">
      <c r="A23" s="183" t="s">
        <v>1051</v>
      </c>
      <c r="B23" s="184" t="s">
        <v>2629</v>
      </c>
      <c r="C23" s="153">
        <v>12</v>
      </c>
      <c r="D23" s="156"/>
      <c r="E23" s="186"/>
    </row>
    <row r="24" spans="1:5" s="150" customFormat="1" ht="13.5" customHeight="1">
      <c r="A24" s="183" t="s">
        <v>1051</v>
      </c>
      <c r="B24" s="184" t="s">
        <v>2630</v>
      </c>
      <c r="C24" s="153">
        <v>13</v>
      </c>
      <c r="D24" s="156"/>
      <c r="E24" s="186"/>
    </row>
    <row r="25" spans="1:5" s="150" customFormat="1" ht="13.5" customHeight="1">
      <c r="A25" s="183" t="s">
        <v>1051</v>
      </c>
      <c r="B25" s="184" t="s">
        <v>2631</v>
      </c>
      <c r="C25" s="153">
        <v>14</v>
      </c>
      <c r="D25" s="156"/>
      <c r="E25" s="186"/>
    </row>
    <row r="26" spans="1:5" s="150" customFormat="1" ht="13.5" customHeight="1">
      <c r="A26" s="183" t="s">
        <v>1051</v>
      </c>
      <c r="B26" s="184" t="s">
        <v>2632</v>
      </c>
      <c r="C26" s="153">
        <v>15</v>
      </c>
      <c r="D26" s="156"/>
      <c r="E26" s="186"/>
    </row>
    <row r="27" spans="1:5" s="150" customFormat="1" ht="13.5" customHeight="1">
      <c r="A27" s="183" t="s">
        <v>1051</v>
      </c>
      <c r="B27" s="184" t="s">
        <v>2633</v>
      </c>
      <c r="C27" s="153">
        <v>16</v>
      </c>
      <c r="D27" s="156"/>
      <c r="E27" s="186"/>
    </row>
    <row r="28" spans="1:5" s="150" customFormat="1" ht="13.5" customHeight="1">
      <c r="A28" s="183" t="s">
        <v>1051</v>
      </c>
      <c r="B28" s="184" t="s">
        <v>2103</v>
      </c>
      <c r="C28" s="153">
        <v>17</v>
      </c>
      <c r="D28" s="156"/>
      <c r="E28" s="186"/>
    </row>
    <row r="29" spans="1:5" s="150" customFormat="1" ht="13.5" customHeight="1">
      <c r="A29" s="183" t="s">
        <v>2634</v>
      </c>
      <c r="B29" s="184" t="s">
        <v>2635</v>
      </c>
      <c r="C29" s="153">
        <v>18</v>
      </c>
      <c r="D29" s="154">
        <f>D30+D37</f>
        <v>170521</v>
      </c>
      <c r="E29" s="185">
        <f>E30+E37</f>
        <v>0</v>
      </c>
    </row>
    <row r="30" spans="1:5" s="150" customFormat="1" ht="13.5" customHeight="1">
      <c r="A30" s="183" t="s">
        <v>1051</v>
      </c>
      <c r="B30" s="184" t="s">
        <v>2636</v>
      </c>
      <c r="C30" s="153">
        <v>19</v>
      </c>
      <c r="D30" s="154">
        <f>SUM(D31:D36)</f>
        <v>170521</v>
      </c>
      <c r="E30" s="185">
        <f>SUM(E31:E36)</f>
        <v>0</v>
      </c>
    </row>
    <row r="31" spans="1:5" s="150" customFormat="1" ht="13.5" customHeight="1">
      <c r="A31" s="183" t="s">
        <v>1051</v>
      </c>
      <c r="B31" s="184" t="s">
        <v>2622</v>
      </c>
      <c r="C31" s="153">
        <v>20</v>
      </c>
      <c r="D31" s="156">
        <v>170521</v>
      </c>
      <c r="E31" s="186"/>
    </row>
    <row r="32" spans="1:5" s="150" customFormat="1" ht="13.5" customHeight="1">
      <c r="A32" s="183" t="s">
        <v>1051</v>
      </c>
      <c r="B32" s="184" t="s">
        <v>2623</v>
      </c>
      <c r="C32" s="153">
        <v>21</v>
      </c>
      <c r="D32" s="156"/>
      <c r="E32" s="186"/>
    </row>
    <row r="33" spans="1:5" s="150" customFormat="1" ht="13.5" customHeight="1">
      <c r="A33" s="183" t="s">
        <v>1051</v>
      </c>
      <c r="B33" s="184" t="s">
        <v>1901</v>
      </c>
      <c r="C33" s="153">
        <v>22</v>
      </c>
      <c r="D33" s="156"/>
      <c r="E33" s="186"/>
    </row>
    <row r="34" spans="1:5" s="150" customFormat="1" ht="13.5" customHeight="1">
      <c r="A34" s="183" t="s">
        <v>1051</v>
      </c>
      <c r="B34" s="184" t="s">
        <v>2624</v>
      </c>
      <c r="C34" s="153">
        <v>23</v>
      </c>
      <c r="D34" s="156"/>
      <c r="E34" s="186"/>
    </row>
    <row r="35" spans="1:5" s="150" customFormat="1" ht="13.5" customHeight="1">
      <c r="A35" s="183" t="s">
        <v>1051</v>
      </c>
      <c r="B35" s="184" t="s">
        <v>2625</v>
      </c>
      <c r="C35" s="153">
        <v>24</v>
      </c>
      <c r="D35" s="156"/>
      <c r="E35" s="186"/>
    </row>
    <row r="36" spans="1:5" s="150" customFormat="1" ht="13.5" customHeight="1">
      <c r="A36" s="183" t="s">
        <v>1051</v>
      </c>
      <c r="B36" s="184" t="s">
        <v>2626</v>
      </c>
      <c r="C36" s="153">
        <v>25</v>
      </c>
      <c r="D36" s="156"/>
      <c r="E36" s="186"/>
    </row>
    <row r="37" spans="1:5" s="150" customFormat="1" ht="13.5" customHeight="1">
      <c r="A37" s="183" t="s">
        <v>1051</v>
      </c>
      <c r="B37" s="184" t="s">
        <v>2637</v>
      </c>
      <c r="C37" s="153">
        <v>26</v>
      </c>
      <c r="D37" s="154">
        <f>SUM(D38:D44)</f>
        <v>0</v>
      </c>
      <c r="E37" s="185">
        <f>SUM(E38:E44)</f>
        <v>0</v>
      </c>
    </row>
    <row r="38" spans="1:5" s="150" customFormat="1" ht="13.5" customHeight="1">
      <c r="A38" s="183" t="s">
        <v>1051</v>
      </c>
      <c r="B38" s="184" t="s">
        <v>2628</v>
      </c>
      <c r="C38" s="153">
        <v>27</v>
      </c>
      <c r="D38" s="156"/>
      <c r="E38" s="186"/>
    </row>
    <row r="39" spans="1:5" s="150" customFormat="1" ht="13.5" customHeight="1">
      <c r="A39" s="183" t="s">
        <v>1051</v>
      </c>
      <c r="B39" s="184" t="s">
        <v>2629</v>
      </c>
      <c r="C39" s="153">
        <v>28</v>
      </c>
      <c r="D39" s="156"/>
      <c r="E39" s="186"/>
    </row>
    <row r="40" spans="1:5" s="150" customFormat="1" ht="13.5" customHeight="1">
      <c r="A40" s="183" t="s">
        <v>1051</v>
      </c>
      <c r="B40" s="184" t="s">
        <v>2630</v>
      </c>
      <c r="C40" s="153">
        <v>29</v>
      </c>
      <c r="D40" s="156"/>
      <c r="E40" s="186"/>
    </row>
    <row r="41" spans="1:5" s="150" customFormat="1" ht="13.5" customHeight="1">
      <c r="A41" s="183" t="s">
        <v>1051</v>
      </c>
      <c r="B41" s="184" t="s">
        <v>2631</v>
      </c>
      <c r="C41" s="153">
        <v>30</v>
      </c>
      <c r="D41" s="156"/>
      <c r="E41" s="186"/>
    </row>
    <row r="42" spans="1:5" s="150" customFormat="1" ht="13.5" customHeight="1">
      <c r="A42" s="183" t="s">
        <v>1051</v>
      </c>
      <c r="B42" s="184" t="s">
        <v>2632</v>
      </c>
      <c r="C42" s="153">
        <v>31</v>
      </c>
      <c r="D42" s="156"/>
      <c r="E42" s="186"/>
    </row>
    <row r="43" spans="1:5" s="150" customFormat="1" ht="13.5" customHeight="1">
      <c r="A43" s="183" t="s">
        <v>1051</v>
      </c>
      <c r="B43" s="184" t="s">
        <v>2633</v>
      </c>
      <c r="C43" s="153">
        <v>32</v>
      </c>
      <c r="D43" s="156"/>
      <c r="E43" s="186"/>
    </row>
    <row r="44" spans="1:5" s="150" customFormat="1" ht="13.5" customHeight="1">
      <c r="A44" s="183" t="s">
        <v>1051</v>
      </c>
      <c r="B44" s="184" t="s">
        <v>2103</v>
      </c>
      <c r="C44" s="153">
        <v>33</v>
      </c>
      <c r="D44" s="156"/>
      <c r="E44" s="186"/>
    </row>
    <row r="45" spans="1:5" s="150" customFormat="1" ht="13.5" customHeight="1">
      <c r="A45" s="183" t="s">
        <v>2638</v>
      </c>
      <c r="B45" s="184" t="s">
        <v>2639</v>
      </c>
      <c r="C45" s="153">
        <v>34</v>
      </c>
      <c r="D45" s="154">
        <f>D46+D51</f>
        <v>0</v>
      </c>
      <c r="E45" s="185">
        <f>E46+E51</f>
        <v>0</v>
      </c>
    </row>
    <row r="46" spans="1:5" s="150" customFormat="1" ht="13.5" customHeight="1">
      <c r="A46" s="183" t="s">
        <v>2640</v>
      </c>
      <c r="B46" s="184" t="s">
        <v>2641</v>
      </c>
      <c r="C46" s="153">
        <v>35</v>
      </c>
      <c r="D46" s="154">
        <f>SUM(D47:D50)</f>
        <v>0</v>
      </c>
      <c r="E46" s="185">
        <f>SUM(E47:E50)</f>
        <v>0</v>
      </c>
    </row>
    <row r="47" spans="1:5" s="150" customFormat="1" ht="13.5" customHeight="1">
      <c r="A47" s="183" t="s">
        <v>1051</v>
      </c>
      <c r="B47" s="184" t="s">
        <v>2642</v>
      </c>
      <c r="C47" s="153">
        <v>36</v>
      </c>
      <c r="D47" s="156"/>
      <c r="E47" s="186"/>
    </row>
    <row r="48" spans="1:5" s="150" customFormat="1" ht="13.5" customHeight="1">
      <c r="A48" s="183" t="s">
        <v>1051</v>
      </c>
      <c r="B48" s="184" t="s">
        <v>2137</v>
      </c>
      <c r="C48" s="153">
        <v>37</v>
      </c>
      <c r="D48" s="156"/>
      <c r="E48" s="186"/>
    </row>
    <row r="49" spans="1:5" s="150" customFormat="1" ht="13.5" customHeight="1">
      <c r="A49" s="183" t="s">
        <v>1051</v>
      </c>
      <c r="B49" s="184" t="s">
        <v>2643</v>
      </c>
      <c r="C49" s="153">
        <v>38</v>
      </c>
      <c r="D49" s="156"/>
      <c r="E49" s="186"/>
    </row>
    <row r="50" spans="1:5" s="150" customFormat="1" ht="13.5" customHeight="1">
      <c r="A50" s="183" t="s">
        <v>1051</v>
      </c>
      <c r="B50" s="184" t="s">
        <v>2644</v>
      </c>
      <c r="C50" s="153">
        <v>39</v>
      </c>
      <c r="D50" s="156"/>
      <c r="E50" s="186"/>
    </row>
    <row r="51" spans="1:5" s="150" customFormat="1" ht="13.5" customHeight="1">
      <c r="A51" s="183" t="s">
        <v>2645</v>
      </c>
      <c r="B51" s="184" t="s">
        <v>2646</v>
      </c>
      <c r="C51" s="153">
        <v>40</v>
      </c>
      <c r="D51" s="154">
        <f>SUM(D52:D55)</f>
        <v>0</v>
      </c>
      <c r="E51" s="185">
        <f>SUM(E52:E55)</f>
        <v>0</v>
      </c>
    </row>
    <row r="52" spans="1:5" s="150" customFormat="1" ht="13.5" customHeight="1">
      <c r="A52" s="183" t="s">
        <v>1051</v>
      </c>
      <c r="B52" s="184" t="s">
        <v>2642</v>
      </c>
      <c r="C52" s="153">
        <v>41</v>
      </c>
      <c r="D52" s="156"/>
      <c r="E52" s="186"/>
    </row>
    <row r="53" spans="1:5" s="150" customFormat="1" ht="13.5" customHeight="1">
      <c r="A53" s="183" t="s">
        <v>1051</v>
      </c>
      <c r="B53" s="184" t="s">
        <v>2137</v>
      </c>
      <c r="C53" s="153">
        <v>42</v>
      </c>
      <c r="D53" s="156"/>
      <c r="E53" s="186"/>
    </row>
    <row r="54" spans="1:5" s="150" customFormat="1" ht="13.5" customHeight="1">
      <c r="A54" s="183" t="s">
        <v>1051</v>
      </c>
      <c r="B54" s="184" t="s">
        <v>2643</v>
      </c>
      <c r="C54" s="153">
        <v>43</v>
      </c>
      <c r="D54" s="156"/>
      <c r="E54" s="186"/>
    </row>
    <row r="55" spans="1:5" s="150" customFormat="1" ht="13.5" customHeight="1">
      <c r="A55" s="187"/>
      <c r="B55" s="188" t="s">
        <v>2644</v>
      </c>
      <c r="C55" s="164">
        <v>44</v>
      </c>
      <c r="D55" s="165"/>
      <c r="E55" s="189"/>
    </row>
    <row r="56" ht="6.75" customHeight="1"/>
    <row r="57" ht="12.75"/>
    <row r="58" spans="1:7" s="86" customFormat="1" ht="25.5" customHeight="1">
      <c r="A58" s="134" t="s">
        <v>1828</v>
      </c>
      <c r="B58" s="134"/>
      <c r="D58" s="376" t="s">
        <v>1829</v>
      </c>
      <c r="E58" s="376"/>
      <c r="F58" s="134"/>
      <c r="G58" s="136"/>
    </row>
    <row r="59" spans="1:7" s="86" customFormat="1" ht="15" customHeight="1">
      <c r="A59" s="134" t="str">
        <f>IF(RefStr!H25&lt;&gt;"","Osoba za kontaktiranje: "&amp;RefStr!H25,"Osoba za kontaktiranje: _________________________________________")</f>
        <v>Osoba za kontaktiranje: Zora Dujić</v>
      </c>
      <c r="B59" s="134"/>
      <c r="D59" s="135"/>
      <c r="E59" s="135"/>
      <c r="F59" s="134"/>
      <c r="G59" s="136"/>
    </row>
    <row r="60" spans="1:7" s="86" customFormat="1" ht="15" customHeight="1">
      <c r="A60" s="134" t="str">
        <f>IF(RefStr!H27="","Telefon za kontakt: _________________","Telefon za kontakt: "&amp;RefStr!H27)</f>
        <v>Telefon za kontakt: 022350315</v>
      </c>
      <c r="B60" s="134"/>
      <c r="F60" s="134"/>
      <c r="G60" s="136"/>
    </row>
    <row r="61" spans="1:7" s="86" customFormat="1" ht="15" customHeight="1">
      <c r="A61" s="134" t="str">
        <f>IF(RefStr!H33="","Odgovorna osoba: _____________________________","Odgovorna osoba: "&amp;RefStr!H33)</f>
        <v>Odgovorna osoba: Emil Božikov, prof.</v>
      </c>
      <c r="B61" s="134"/>
      <c r="C61" s="134"/>
      <c r="D61" s="134"/>
      <c r="E61" s="134"/>
      <c r="F61" s="134"/>
      <c r="G61" s="136"/>
    </row>
    <row r="62" ht="4.5"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A1:B1"/>
    <mergeCell ref="C1:E1"/>
    <mergeCell ref="A2:C2"/>
    <mergeCell ref="D2:E2"/>
    <mergeCell ref="A3:C3"/>
    <mergeCell ref="B5:C5"/>
    <mergeCell ref="D5:E5"/>
    <mergeCell ref="B6:F6"/>
    <mergeCell ref="B7:F7"/>
    <mergeCell ref="D58:E58"/>
    <mergeCell ref="B4:C4"/>
    <mergeCell ref="D4:E4"/>
  </mergeCells>
  <conditionalFormatting sqref="C9:D9">
    <cfRule type="cellIs" priority="1" dxfId="26" operator="equal" stopIfTrue="1">
      <formula>"Obrazac ima još nezadovoljenih kontrola, provjerite list Kontrole"</formula>
    </cfRule>
  </conditionalFormatting>
  <conditionalFormatting sqref="D12:E14 D21:E21 D29:E30 D37:E37 D45:E46 D51:E51">
    <cfRule type="cellIs" priority="2" dxfId="1" operator="lessThan" stopIfTrue="1">
      <formula>0</formula>
    </cfRule>
  </conditionalFormatting>
  <conditionalFormatting sqref="D15:E20 D22:E28 D31:E36 D38:E44 D47:E50 D52:E55">
    <cfRule type="cellIs" priority="3" dxfId="5" operator="notEqual" stopIfTrue="1">
      <formula>ROUND(D15,0)</formula>
    </cfRule>
    <cfRule type="cellIs" priority="4"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111"/>
  <sheetViews>
    <sheetView showGridLines="0" showRowColHeaders="0" zoomScalePageLayoutView="0" workbookViewId="0" topLeftCell="A1">
      <pane ySplit="1" topLeftCell="A41" activePane="bottomLeft" state="frozen"/>
      <selection pane="topLeft" activeCell="B7" sqref="B7:F7"/>
      <selection pane="bottomLeft" activeCell="B7" sqref="B7:F7"/>
    </sheetView>
  </sheetViews>
  <sheetFormatPr defaultColWidth="0" defaultRowHeight="12.75" zeroHeight="1"/>
  <cols>
    <col min="1" max="1" width="13.421875" style="75" customWidth="1"/>
    <col min="2" max="2" width="76.7109375" style="75" customWidth="1"/>
    <col min="3" max="3" width="4.28125" style="75" customWidth="1"/>
    <col min="4" max="4" width="15.7109375" style="75" customWidth="1"/>
    <col min="5" max="5" width="0.85546875" style="190" customWidth="1"/>
    <col min="6" max="16384" width="0" style="190" hidden="1" customWidth="1"/>
  </cols>
  <sheetData>
    <row r="1" spans="1:4" s="13" customFormat="1" ht="19.5" customHeight="1" thickBot="1">
      <c r="A1" s="384" t="s">
        <v>727</v>
      </c>
      <c r="B1" s="385"/>
      <c r="C1" s="417" t="s">
        <v>2647</v>
      </c>
      <c r="D1" s="417"/>
    </row>
    <row r="2" spans="1:4" s="77" customFormat="1" ht="39.75" customHeight="1" thickBot="1">
      <c r="A2" s="418" t="s">
        <v>2648</v>
      </c>
      <c r="B2" s="419"/>
      <c r="C2" s="398" t="s">
        <v>2649</v>
      </c>
      <c r="D2" s="420"/>
    </row>
    <row r="3" spans="1:4" ht="30" customHeight="1">
      <c r="A3" s="421" t="str">
        <f>"za razdoblje "&amp;IF(RefStr!K10="","________________",TEXT(RefStr!K10,"d.mmmm yyyy.")&amp;" do "&amp;IF(RefStr!K12="","______________",TEXT(RefStr!K12,"d. mmmm yyyy.")))</f>
        <v>za razdoblje 1.siječanj 2018. do 31. prosinac 2018.</v>
      </c>
      <c r="B3" s="422"/>
      <c r="C3" s="190"/>
      <c r="D3" s="190"/>
    </row>
    <row r="4" spans="1:4" s="75" customFormat="1" ht="15" customHeight="1">
      <c r="A4" s="78" t="s">
        <v>731</v>
      </c>
      <c r="B4" s="191" t="str">
        <f>"RKP: "&amp;IF(RefStr!B6&lt;&gt;"",TEXT(INT(VALUE(RefStr!B6)),"00000"),"_____"&amp;",  "&amp;"MB: "&amp;IF(RefStr!B8&lt;&gt;"",TEXT(INT(VALUE(RefStr!B8)),"00000000"),"________")&amp;"  OIB: "&amp;IF(RefStr!K14&lt;&gt;"",RefStr!K14,"___________"))</f>
        <v>RKP: 23413</v>
      </c>
      <c r="C4" s="382">
        <f>SUM('[1]Skriveni'!G1468:G1561)</f>
        <v>615257.3929999999</v>
      </c>
      <c r="D4" s="383"/>
    </row>
    <row r="5" spans="2:4" s="75" customFormat="1" ht="15" customHeight="1">
      <c r="B5" s="191" t="str">
        <f>"Naziv: "&amp;IF(RefStr!B10&lt;&gt;"",RefStr!B10,"_______________________________________")</f>
        <v>Naziv: OSNOVNA ŠKOLA BRODARICA</v>
      </c>
      <c r="C5" s="379" t="s">
        <v>732</v>
      </c>
      <c r="D5" s="379"/>
    </row>
    <row r="6" spans="1:5" s="75" customFormat="1" ht="15" customHeight="1">
      <c r="A6" s="79"/>
      <c r="B6" s="380" t="str">
        <f>"Razina: "&amp;RefStr!B16&amp;", Razdjel: "&amp;TEXT(INT(VALUE(RefStr!B20)),"000")</f>
        <v>Razina: 31, Razdjel: 000</v>
      </c>
      <c r="C6" s="416"/>
      <c r="D6" s="416"/>
      <c r="E6" s="192"/>
    </row>
    <row r="7" spans="1:5" s="75" customFormat="1" ht="15" customHeight="1">
      <c r="A7" s="79"/>
      <c r="B7" s="380" t="str">
        <f>"Djelatnost: "&amp;RefStr!B18&amp;" "&amp;RefStr!C18</f>
        <v>Djelatnost: 8520 Osnovno obrazovanje</v>
      </c>
      <c r="C7" s="416"/>
      <c r="D7" s="416"/>
      <c r="E7" s="192"/>
    </row>
    <row r="8" spans="1:4" ht="4.5" customHeight="1">
      <c r="A8" s="190"/>
      <c r="B8" s="190"/>
      <c r="C8" s="190"/>
      <c r="D8" s="190"/>
    </row>
    <row r="9" spans="1:4" ht="12.75" customHeight="1">
      <c r="A9" s="190"/>
      <c r="B9" s="190"/>
      <c r="C9" s="190"/>
      <c r="D9" s="81" t="s">
        <v>733</v>
      </c>
    </row>
    <row r="10" spans="1:4" s="194" customFormat="1" ht="23.25" customHeight="1">
      <c r="A10" s="138" t="s">
        <v>734</v>
      </c>
      <c r="B10" s="139" t="s">
        <v>1812</v>
      </c>
      <c r="C10" s="139" t="s">
        <v>736</v>
      </c>
      <c r="D10" s="193" t="s">
        <v>2650</v>
      </c>
    </row>
    <row r="11" spans="1:4" s="194" customFormat="1" ht="12" customHeight="1">
      <c r="A11" s="141">
        <v>1</v>
      </c>
      <c r="B11" s="142">
        <v>2</v>
      </c>
      <c r="C11" s="142">
        <v>3</v>
      </c>
      <c r="D11" s="195">
        <v>4</v>
      </c>
    </row>
    <row r="12" spans="1:4" s="194" customFormat="1" ht="12.75">
      <c r="A12" s="196"/>
      <c r="B12" s="197" t="s">
        <v>2651</v>
      </c>
      <c r="C12" s="198">
        <v>1</v>
      </c>
      <c r="D12" s="199">
        <v>621441</v>
      </c>
    </row>
    <row r="13" spans="1:4" s="194" customFormat="1" ht="12.75">
      <c r="A13" s="200"/>
      <c r="B13" s="201" t="s">
        <v>2652</v>
      </c>
      <c r="C13" s="202">
        <v>2</v>
      </c>
      <c r="D13" s="203">
        <f>D14+D15+D23+D24</f>
        <v>6033771</v>
      </c>
    </row>
    <row r="14" spans="1:4" s="194" customFormat="1" ht="12.75">
      <c r="A14" s="200"/>
      <c r="B14" s="201" t="s">
        <v>2653</v>
      </c>
      <c r="C14" s="202">
        <v>3</v>
      </c>
      <c r="D14" s="186">
        <v>1209</v>
      </c>
    </row>
    <row r="15" spans="1:4" s="194" customFormat="1" ht="12.75">
      <c r="A15" s="200" t="s">
        <v>2114</v>
      </c>
      <c r="B15" s="201" t="s">
        <v>2654</v>
      </c>
      <c r="C15" s="202">
        <v>4</v>
      </c>
      <c r="D15" s="203">
        <f>SUM(D16:D22)</f>
        <v>5917287</v>
      </c>
    </row>
    <row r="16" spans="1:4" s="194" customFormat="1" ht="12.75">
      <c r="A16" s="158" t="s">
        <v>2116</v>
      </c>
      <c r="B16" s="204" t="s">
        <v>2117</v>
      </c>
      <c r="C16" s="202">
        <v>5</v>
      </c>
      <c r="D16" s="186">
        <v>4957976</v>
      </c>
    </row>
    <row r="17" spans="1:4" s="194" customFormat="1" ht="12.75">
      <c r="A17" s="158" t="s">
        <v>2118</v>
      </c>
      <c r="B17" s="204" t="s">
        <v>2119</v>
      </c>
      <c r="C17" s="202">
        <v>6</v>
      </c>
      <c r="D17" s="186">
        <v>869056</v>
      </c>
    </row>
    <row r="18" spans="1:4" s="194" customFormat="1" ht="12.75">
      <c r="A18" s="158" t="s">
        <v>2120</v>
      </c>
      <c r="B18" s="204" t="s">
        <v>2655</v>
      </c>
      <c r="C18" s="202">
        <v>7</v>
      </c>
      <c r="D18" s="186">
        <v>1441</v>
      </c>
    </row>
    <row r="19" spans="1:4" s="194" customFormat="1" ht="12.75">
      <c r="A19" s="158" t="s">
        <v>2128</v>
      </c>
      <c r="B19" s="204" t="s">
        <v>2129</v>
      </c>
      <c r="C19" s="202">
        <v>8</v>
      </c>
      <c r="D19" s="186"/>
    </row>
    <row r="20" spans="1:4" s="194" customFormat="1" ht="12.75">
      <c r="A20" s="158" t="s">
        <v>2130</v>
      </c>
      <c r="B20" s="204" t="s">
        <v>2131</v>
      </c>
      <c r="C20" s="202">
        <v>9</v>
      </c>
      <c r="D20" s="186"/>
    </row>
    <row r="21" spans="1:4" s="194" customFormat="1" ht="12.75">
      <c r="A21" s="158" t="s">
        <v>2132</v>
      </c>
      <c r="B21" s="204" t="s">
        <v>2133</v>
      </c>
      <c r="C21" s="202">
        <v>10</v>
      </c>
      <c r="D21" s="186"/>
    </row>
    <row r="22" spans="1:4" s="194" customFormat="1" ht="12.75">
      <c r="A22" s="158" t="s">
        <v>2134</v>
      </c>
      <c r="B22" s="204" t="s">
        <v>2135</v>
      </c>
      <c r="C22" s="202">
        <v>11</v>
      </c>
      <c r="D22" s="186">
        <v>88814</v>
      </c>
    </row>
    <row r="23" spans="1:4" s="194" customFormat="1" ht="12.75">
      <c r="A23" s="200" t="s">
        <v>2136</v>
      </c>
      <c r="B23" s="201" t="s">
        <v>2137</v>
      </c>
      <c r="C23" s="202">
        <v>12</v>
      </c>
      <c r="D23" s="186">
        <v>115275</v>
      </c>
    </row>
    <row r="24" spans="1:4" s="194" customFormat="1" ht="12.75">
      <c r="A24" s="200" t="s">
        <v>2656</v>
      </c>
      <c r="B24" s="201" t="s">
        <v>2657</v>
      </c>
      <c r="C24" s="202">
        <v>13</v>
      </c>
      <c r="D24" s="203">
        <f>SUM(D25:D29)</f>
        <v>0</v>
      </c>
    </row>
    <row r="25" spans="1:4" s="194" customFormat="1" ht="12.75">
      <c r="A25" s="200">
        <v>251.253</v>
      </c>
      <c r="B25" s="204" t="s">
        <v>2658</v>
      </c>
      <c r="C25" s="202">
        <v>14</v>
      </c>
      <c r="D25" s="186"/>
    </row>
    <row r="26" spans="1:4" s="194" customFormat="1" ht="12.75">
      <c r="A26" s="200" t="s">
        <v>2659</v>
      </c>
      <c r="B26" s="204" t="s">
        <v>2148</v>
      </c>
      <c r="C26" s="202">
        <v>15</v>
      </c>
      <c r="D26" s="186"/>
    </row>
    <row r="27" spans="1:4" s="194" customFormat="1" ht="12.75">
      <c r="A27" s="200" t="s">
        <v>2660</v>
      </c>
      <c r="B27" s="204" t="s">
        <v>2152</v>
      </c>
      <c r="C27" s="202">
        <v>16</v>
      </c>
      <c r="D27" s="186"/>
    </row>
    <row r="28" spans="1:4" s="194" customFormat="1" ht="28.5">
      <c r="A28" s="205" t="s">
        <v>2661</v>
      </c>
      <c r="B28" s="204" t="s">
        <v>2662</v>
      </c>
      <c r="C28" s="202">
        <v>17</v>
      </c>
      <c r="D28" s="186"/>
    </row>
    <row r="29" spans="1:4" s="194" customFormat="1" ht="18.75">
      <c r="A29" s="205" t="s">
        <v>2663</v>
      </c>
      <c r="B29" s="204" t="s">
        <v>2664</v>
      </c>
      <c r="C29" s="202">
        <v>18</v>
      </c>
      <c r="D29" s="186"/>
    </row>
    <row r="30" spans="1:4" s="194" customFormat="1" ht="12.75">
      <c r="A30" s="158"/>
      <c r="B30" s="201" t="s">
        <v>2665</v>
      </c>
      <c r="C30" s="202">
        <v>19</v>
      </c>
      <c r="D30" s="203">
        <f>D31+D32+D40+D41</f>
        <v>5832835</v>
      </c>
    </row>
    <row r="31" spans="1:4" s="194" customFormat="1" ht="12.75">
      <c r="A31" s="158"/>
      <c r="B31" s="201" t="s">
        <v>2653</v>
      </c>
      <c r="C31" s="202">
        <v>20</v>
      </c>
      <c r="D31" s="186">
        <v>1209</v>
      </c>
    </row>
    <row r="32" spans="1:4" s="194" customFormat="1" ht="12.75">
      <c r="A32" s="200" t="s">
        <v>2114</v>
      </c>
      <c r="B32" s="201" t="s">
        <v>2666</v>
      </c>
      <c r="C32" s="202">
        <v>21</v>
      </c>
      <c r="D32" s="203">
        <f>SUM(D33:D39)</f>
        <v>5824686</v>
      </c>
    </row>
    <row r="33" spans="1:4" s="194" customFormat="1" ht="12.75">
      <c r="A33" s="158" t="s">
        <v>2116</v>
      </c>
      <c r="B33" s="204" t="s">
        <v>2117</v>
      </c>
      <c r="C33" s="202">
        <v>22</v>
      </c>
      <c r="D33" s="186">
        <v>4934137</v>
      </c>
    </row>
    <row r="34" spans="1:4" s="194" customFormat="1" ht="12.75">
      <c r="A34" s="158" t="s">
        <v>2118</v>
      </c>
      <c r="B34" s="204" t="s">
        <v>2119</v>
      </c>
      <c r="C34" s="202">
        <v>23</v>
      </c>
      <c r="D34" s="186">
        <v>841454</v>
      </c>
    </row>
    <row r="35" spans="1:4" s="194" customFormat="1" ht="12.75">
      <c r="A35" s="158" t="s">
        <v>2120</v>
      </c>
      <c r="B35" s="204" t="s">
        <v>2655</v>
      </c>
      <c r="C35" s="202">
        <v>24</v>
      </c>
      <c r="D35" s="186">
        <v>1428</v>
      </c>
    </row>
    <row r="36" spans="1:4" s="194" customFormat="1" ht="12.75">
      <c r="A36" s="158" t="s">
        <v>2128</v>
      </c>
      <c r="B36" s="204" t="s">
        <v>2129</v>
      </c>
      <c r="C36" s="202">
        <v>25</v>
      </c>
      <c r="D36" s="186"/>
    </row>
    <row r="37" spans="1:4" s="194" customFormat="1" ht="12.75">
      <c r="A37" s="158" t="s">
        <v>2130</v>
      </c>
      <c r="B37" s="204" t="s">
        <v>2131</v>
      </c>
      <c r="C37" s="202">
        <v>26</v>
      </c>
      <c r="D37" s="186"/>
    </row>
    <row r="38" spans="1:4" s="194" customFormat="1" ht="12.75">
      <c r="A38" s="158" t="s">
        <v>2132</v>
      </c>
      <c r="B38" s="204" t="s">
        <v>2133</v>
      </c>
      <c r="C38" s="202">
        <v>27</v>
      </c>
      <c r="D38" s="186"/>
    </row>
    <row r="39" spans="1:4" s="194" customFormat="1" ht="12.75">
      <c r="A39" s="158" t="s">
        <v>2134</v>
      </c>
      <c r="B39" s="204" t="s">
        <v>2135</v>
      </c>
      <c r="C39" s="202">
        <v>28</v>
      </c>
      <c r="D39" s="186">
        <v>47667</v>
      </c>
    </row>
    <row r="40" spans="1:4" s="194" customFormat="1" ht="12.75">
      <c r="A40" s="206" t="s">
        <v>2136</v>
      </c>
      <c r="B40" s="201" t="s">
        <v>2137</v>
      </c>
      <c r="C40" s="202">
        <v>29</v>
      </c>
      <c r="D40" s="186">
        <v>6940</v>
      </c>
    </row>
    <row r="41" spans="1:4" s="194" customFormat="1" ht="12.75">
      <c r="A41" s="206" t="s">
        <v>2656</v>
      </c>
      <c r="B41" s="201" t="s">
        <v>2667</v>
      </c>
      <c r="C41" s="202">
        <v>30</v>
      </c>
      <c r="D41" s="203">
        <f>SUM(D42:D46)</f>
        <v>0</v>
      </c>
    </row>
    <row r="42" spans="1:4" s="194" customFormat="1" ht="12.75">
      <c r="A42" s="207">
        <v>251.253</v>
      </c>
      <c r="B42" s="204" t="s">
        <v>2658</v>
      </c>
      <c r="C42" s="202">
        <v>31</v>
      </c>
      <c r="D42" s="186"/>
    </row>
    <row r="43" spans="1:4" s="194" customFormat="1" ht="12.75">
      <c r="A43" s="207" t="s">
        <v>2659</v>
      </c>
      <c r="B43" s="204" t="s">
        <v>2148</v>
      </c>
      <c r="C43" s="202">
        <v>32</v>
      </c>
      <c r="D43" s="186"/>
    </row>
    <row r="44" spans="1:4" s="194" customFormat="1" ht="12.75">
      <c r="A44" s="158" t="s">
        <v>2660</v>
      </c>
      <c r="B44" s="204" t="s">
        <v>2152</v>
      </c>
      <c r="C44" s="202">
        <v>33</v>
      </c>
      <c r="D44" s="186"/>
    </row>
    <row r="45" spans="1:4" s="194" customFormat="1" ht="28.5">
      <c r="A45" s="205" t="s">
        <v>2668</v>
      </c>
      <c r="B45" s="204" t="s">
        <v>2662</v>
      </c>
      <c r="C45" s="202">
        <v>34</v>
      </c>
      <c r="D45" s="186"/>
    </row>
    <row r="46" spans="1:4" s="194" customFormat="1" ht="18.75">
      <c r="A46" s="208" t="s">
        <v>2663</v>
      </c>
      <c r="B46" s="204" t="s">
        <v>2664</v>
      </c>
      <c r="C46" s="202">
        <v>35</v>
      </c>
      <c r="D46" s="186"/>
    </row>
    <row r="47" spans="1:4" s="194" customFormat="1" ht="12.75">
      <c r="A47" s="207"/>
      <c r="B47" s="201" t="s">
        <v>2669</v>
      </c>
      <c r="C47" s="202">
        <v>36</v>
      </c>
      <c r="D47" s="203">
        <f>D12+D13-D30</f>
        <v>822377</v>
      </c>
    </row>
    <row r="48" spans="1:4" s="194" customFormat="1" ht="12.75">
      <c r="A48" s="209"/>
      <c r="B48" s="201" t="s">
        <v>2670</v>
      </c>
      <c r="C48" s="202">
        <v>37</v>
      </c>
      <c r="D48" s="203">
        <f>D49+D54+D90+D95</f>
        <v>341486</v>
      </c>
    </row>
    <row r="49" spans="1:4" s="194" customFormat="1" ht="12.75">
      <c r="A49" s="207"/>
      <c r="B49" s="201" t="s">
        <v>2671</v>
      </c>
      <c r="C49" s="202">
        <v>38</v>
      </c>
      <c r="D49" s="203">
        <f>SUM(D50:D53)</f>
        <v>0</v>
      </c>
    </row>
    <row r="50" spans="1:4" s="194" customFormat="1" ht="12.75">
      <c r="A50" s="200"/>
      <c r="B50" s="204" t="s">
        <v>2672</v>
      </c>
      <c r="C50" s="202">
        <v>39</v>
      </c>
      <c r="D50" s="186"/>
    </row>
    <row r="51" spans="1:4" s="194" customFormat="1" ht="12.75">
      <c r="A51" s="158"/>
      <c r="B51" s="204" t="s">
        <v>2673</v>
      </c>
      <c r="C51" s="202">
        <v>40</v>
      </c>
      <c r="D51" s="186"/>
    </row>
    <row r="52" spans="1:4" s="194" customFormat="1" ht="12.75">
      <c r="A52" s="158"/>
      <c r="B52" s="204" t="s">
        <v>2674</v>
      </c>
      <c r="C52" s="202">
        <v>41</v>
      </c>
      <c r="D52" s="186">
        <v>0</v>
      </c>
    </row>
    <row r="53" spans="1:4" s="194" customFormat="1" ht="12.75">
      <c r="A53" s="158"/>
      <c r="B53" s="204" t="s">
        <v>2675</v>
      </c>
      <c r="C53" s="202">
        <v>42</v>
      </c>
      <c r="D53" s="186"/>
    </row>
    <row r="54" spans="1:4" s="194" customFormat="1" ht="12.75">
      <c r="A54" s="200" t="s">
        <v>2114</v>
      </c>
      <c r="B54" s="201" t="s">
        <v>2676</v>
      </c>
      <c r="C54" s="202">
        <v>43</v>
      </c>
      <c r="D54" s="203">
        <f>D55+D60+D65+D70+D75+D80+D85</f>
        <v>260044</v>
      </c>
    </row>
    <row r="55" spans="1:4" s="194" customFormat="1" ht="12.75">
      <c r="A55" s="200" t="s">
        <v>2116</v>
      </c>
      <c r="B55" s="201" t="s">
        <v>2677</v>
      </c>
      <c r="C55" s="202">
        <v>44</v>
      </c>
      <c r="D55" s="203">
        <f>SUM(D56:D59)</f>
        <v>0</v>
      </c>
    </row>
    <row r="56" spans="1:4" s="194" customFormat="1" ht="12.75">
      <c r="A56" s="207"/>
      <c r="B56" s="204" t="s">
        <v>2672</v>
      </c>
      <c r="C56" s="202">
        <v>45</v>
      </c>
      <c r="D56" s="186"/>
    </row>
    <row r="57" spans="1:4" s="194" customFormat="1" ht="12.75">
      <c r="A57" s="207"/>
      <c r="B57" s="204" t="s">
        <v>2673</v>
      </c>
      <c r="C57" s="202">
        <v>46</v>
      </c>
      <c r="D57" s="186"/>
    </row>
    <row r="58" spans="1:4" s="194" customFormat="1" ht="12.75">
      <c r="A58" s="206"/>
      <c r="B58" s="204" t="s">
        <v>2674</v>
      </c>
      <c r="C58" s="202">
        <v>47</v>
      </c>
      <c r="D58" s="186"/>
    </row>
    <row r="59" spans="1:4" s="194" customFormat="1" ht="12.75">
      <c r="A59" s="207"/>
      <c r="B59" s="204" t="s">
        <v>2675</v>
      </c>
      <c r="C59" s="202">
        <v>48</v>
      </c>
      <c r="D59" s="186">
        <v>0</v>
      </c>
    </row>
    <row r="60" spans="1:4" s="194" customFormat="1" ht="12.75">
      <c r="A60" s="200" t="s">
        <v>2118</v>
      </c>
      <c r="B60" s="201" t="s">
        <v>2678</v>
      </c>
      <c r="C60" s="202">
        <v>49</v>
      </c>
      <c r="D60" s="203">
        <f>SUM(D61:D64)</f>
        <v>178237</v>
      </c>
    </row>
    <row r="61" spans="1:4" s="194" customFormat="1" ht="12.75">
      <c r="A61" s="158"/>
      <c r="B61" s="204" t="s">
        <v>2672</v>
      </c>
      <c r="C61" s="202">
        <v>50</v>
      </c>
      <c r="D61" s="186">
        <v>139172</v>
      </c>
    </row>
    <row r="62" spans="1:4" s="194" customFormat="1" ht="12.75">
      <c r="A62" s="158"/>
      <c r="B62" s="204" t="s">
        <v>2673</v>
      </c>
      <c r="C62" s="202">
        <v>51</v>
      </c>
      <c r="D62" s="186">
        <v>36631</v>
      </c>
    </row>
    <row r="63" spans="1:4" s="194" customFormat="1" ht="12.75">
      <c r="A63" s="158"/>
      <c r="B63" s="204" t="s">
        <v>2674</v>
      </c>
      <c r="C63" s="202">
        <v>52</v>
      </c>
      <c r="D63" s="186"/>
    </row>
    <row r="64" spans="1:4" s="194" customFormat="1" ht="12.75">
      <c r="A64" s="158"/>
      <c r="B64" s="204" t="s">
        <v>2675</v>
      </c>
      <c r="C64" s="202">
        <v>53</v>
      </c>
      <c r="D64" s="186">
        <v>2434</v>
      </c>
    </row>
    <row r="65" spans="1:4" s="194" customFormat="1" ht="12.75">
      <c r="A65" s="200" t="s">
        <v>2120</v>
      </c>
      <c r="B65" s="201" t="s">
        <v>2679</v>
      </c>
      <c r="C65" s="202">
        <v>54</v>
      </c>
      <c r="D65" s="203">
        <f>SUM(D66:D69)</f>
        <v>647</v>
      </c>
    </row>
    <row r="66" spans="1:4" s="194" customFormat="1" ht="12.75">
      <c r="A66" s="207"/>
      <c r="B66" s="204" t="s">
        <v>2672</v>
      </c>
      <c r="C66" s="202">
        <v>55</v>
      </c>
      <c r="D66" s="186"/>
    </row>
    <row r="67" spans="1:4" s="194" customFormat="1" ht="12.75">
      <c r="A67" s="207"/>
      <c r="B67" s="204" t="s">
        <v>2673</v>
      </c>
      <c r="C67" s="202">
        <v>56</v>
      </c>
      <c r="D67" s="186">
        <v>63</v>
      </c>
    </row>
    <row r="68" spans="1:4" s="194" customFormat="1" ht="12.75">
      <c r="A68" s="206"/>
      <c r="B68" s="204" t="s">
        <v>2674</v>
      </c>
      <c r="C68" s="202">
        <v>57</v>
      </c>
      <c r="D68" s="186">
        <v>0</v>
      </c>
    </row>
    <row r="69" spans="1:4" s="194" customFormat="1" ht="12.75">
      <c r="A69" s="207"/>
      <c r="B69" s="204" t="s">
        <v>2675</v>
      </c>
      <c r="C69" s="202">
        <v>58</v>
      </c>
      <c r="D69" s="186">
        <v>584</v>
      </c>
    </row>
    <row r="70" spans="1:4" s="194" customFormat="1" ht="12.75">
      <c r="A70" s="200" t="s">
        <v>2128</v>
      </c>
      <c r="B70" s="201" t="s">
        <v>2680</v>
      </c>
      <c r="C70" s="202">
        <v>59</v>
      </c>
      <c r="D70" s="203">
        <f>SUM(D71:D74)</f>
        <v>0</v>
      </c>
    </row>
    <row r="71" spans="1:4" s="194" customFormat="1" ht="12.75">
      <c r="A71" s="158"/>
      <c r="B71" s="204" t="s">
        <v>2672</v>
      </c>
      <c r="C71" s="202">
        <v>60</v>
      </c>
      <c r="D71" s="186"/>
    </row>
    <row r="72" spans="1:4" s="194" customFormat="1" ht="12.75">
      <c r="A72" s="158"/>
      <c r="B72" s="204" t="s">
        <v>2673</v>
      </c>
      <c r="C72" s="202">
        <v>61</v>
      </c>
      <c r="D72" s="186"/>
    </row>
    <row r="73" spans="1:4" s="194" customFormat="1" ht="12.75">
      <c r="A73" s="158"/>
      <c r="B73" s="204" t="s">
        <v>2674</v>
      </c>
      <c r="C73" s="202">
        <v>62</v>
      </c>
      <c r="D73" s="186"/>
    </row>
    <row r="74" spans="1:4" s="194" customFormat="1" ht="12.75">
      <c r="A74" s="158"/>
      <c r="B74" s="204" t="s">
        <v>2675</v>
      </c>
      <c r="C74" s="202">
        <v>63</v>
      </c>
      <c r="D74" s="186"/>
    </row>
    <row r="75" spans="1:4" s="194" customFormat="1" ht="12.75">
      <c r="A75" s="200" t="s">
        <v>2130</v>
      </c>
      <c r="B75" s="201" t="s">
        <v>2681</v>
      </c>
      <c r="C75" s="202">
        <v>64</v>
      </c>
      <c r="D75" s="203">
        <f>SUM(D76:D79)</f>
        <v>0</v>
      </c>
    </row>
    <row r="76" spans="1:4" s="194" customFormat="1" ht="12.75">
      <c r="A76" s="207"/>
      <c r="B76" s="204" t="s">
        <v>2672</v>
      </c>
      <c r="C76" s="202">
        <v>65</v>
      </c>
      <c r="D76" s="186"/>
    </row>
    <row r="77" spans="1:4" s="194" customFormat="1" ht="12.75">
      <c r="A77" s="207"/>
      <c r="B77" s="204" t="s">
        <v>2673</v>
      </c>
      <c r="C77" s="202">
        <v>66</v>
      </c>
      <c r="D77" s="186"/>
    </row>
    <row r="78" spans="1:4" s="194" customFormat="1" ht="12.75">
      <c r="A78" s="207"/>
      <c r="B78" s="204" t="s">
        <v>2674</v>
      </c>
      <c r="C78" s="202">
        <v>67</v>
      </c>
      <c r="D78" s="186"/>
    </row>
    <row r="79" spans="1:4" s="194" customFormat="1" ht="12.75">
      <c r="A79" s="206"/>
      <c r="B79" s="204" t="s">
        <v>2675</v>
      </c>
      <c r="C79" s="202">
        <v>68</v>
      </c>
      <c r="D79" s="186"/>
    </row>
    <row r="80" spans="1:4" s="194" customFormat="1" ht="12.75">
      <c r="A80" s="200" t="s">
        <v>2132</v>
      </c>
      <c r="B80" s="210" t="s">
        <v>2682</v>
      </c>
      <c r="C80" s="202">
        <v>69</v>
      </c>
      <c r="D80" s="203">
        <f>SUM(D81:D84)</f>
        <v>0</v>
      </c>
    </row>
    <row r="81" spans="1:4" s="194" customFormat="1" ht="12.75">
      <c r="A81" s="200"/>
      <c r="B81" s="204" t="s">
        <v>2672</v>
      </c>
      <c r="C81" s="202">
        <v>70</v>
      </c>
      <c r="D81" s="186"/>
    </row>
    <row r="82" spans="1:4" s="194" customFormat="1" ht="12.75">
      <c r="A82" s="200"/>
      <c r="B82" s="204" t="s">
        <v>2673</v>
      </c>
      <c r="C82" s="202">
        <v>71</v>
      </c>
      <c r="D82" s="186"/>
    </row>
    <row r="83" spans="1:4" s="194" customFormat="1" ht="12.75">
      <c r="A83" s="200"/>
      <c r="B83" s="204" t="s">
        <v>2674</v>
      </c>
      <c r="C83" s="202">
        <v>72</v>
      </c>
      <c r="D83" s="186"/>
    </row>
    <row r="84" spans="1:4" s="194" customFormat="1" ht="12.75">
      <c r="A84" s="200"/>
      <c r="B84" s="204" t="s">
        <v>2675</v>
      </c>
      <c r="C84" s="202">
        <v>73</v>
      </c>
      <c r="D84" s="186"/>
    </row>
    <row r="85" spans="1:4" s="194" customFormat="1" ht="12.75">
      <c r="A85" s="200" t="s">
        <v>2134</v>
      </c>
      <c r="B85" s="210" t="s">
        <v>2683</v>
      </c>
      <c r="C85" s="202">
        <v>74</v>
      </c>
      <c r="D85" s="203">
        <f>SUM(D86:D89)</f>
        <v>81160</v>
      </c>
    </row>
    <row r="86" spans="1:4" s="194" customFormat="1" ht="12.75">
      <c r="A86" s="200"/>
      <c r="B86" s="204" t="s">
        <v>2672</v>
      </c>
      <c r="C86" s="202">
        <v>75</v>
      </c>
      <c r="D86" s="186"/>
    </row>
    <row r="87" spans="1:4" s="194" customFormat="1" ht="12.75">
      <c r="A87" s="200"/>
      <c r="B87" s="204" t="s">
        <v>2673</v>
      </c>
      <c r="C87" s="202">
        <v>76</v>
      </c>
      <c r="D87" s="186">
        <v>38015</v>
      </c>
    </row>
    <row r="88" spans="1:4" s="194" customFormat="1" ht="12.75">
      <c r="A88" s="200"/>
      <c r="B88" s="204" t="s">
        <v>2674</v>
      </c>
      <c r="C88" s="202">
        <v>77</v>
      </c>
      <c r="D88" s="186">
        <v>35947</v>
      </c>
    </row>
    <row r="89" spans="1:4" s="194" customFormat="1" ht="12.75">
      <c r="A89" s="200"/>
      <c r="B89" s="204" t="s">
        <v>2675</v>
      </c>
      <c r="C89" s="202">
        <v>78</v>
      </c>
      <c r="D89" s="186">
        <v>7198</v>
      </c>
    </row>
    <row r="90" spans="1:4" s="194" customFormat="1" ht="12.75">
      <c r="A90" s="200" t="s">
        <v>2136</v>
      </c>
      <c r="B90" s="201" t="s">
        <v>2684</v>
      </c>
      <c r="C90" s="202">
        <v>79</v>
      </c>
      <c r="D90" s="203">
        <f>SUM(D91:D94)</f>
        <v>81442</v>
      </c>
    </row>
    <row r="91" spans="1:4" s="194" customFormat="1" ht="12.75">
      <c r="A91" s="200"/>
      <c r="B91" s="204" t="s">
        <v>2672</v>
      </c>
      <c r="C91" s="202">
        <v>80</v>
      </c>
      <c r="D91" s="186">
        <v>81442</v>
      </c>
    </row>
    <row r="92" spans="1:4" s="194" customFormat="1" ht="12.75">
      <c r="A92" s="200"/>
      <c r="B92" s="204" t="s">
        <v>2673</v>
      </c>
      <c r="C92" s="202">
        <v>81</v>
      </c>
      <c r="D92" s="186"/>
    </row>
    <row r="93" spans="1:4" s="194" customFormat="1" ht="12.75">
      <c r="A93" s="207"/>
      <c r="B93" s="204" t="s">
        <v>2674</v>
      </c>
      <c r="C93" s="202">
        <v>82</v>
      </c>
      <c r="D93" s="186">
        <v>0</v>
      </c>
    </row>
    <row r="94" spans="1:4" s="194" customFormat="1" ht="12.75">
      <c r="A94" s="207"/>
      <c r="B94" s="204" t="s">
        <v>2675</v>
      </c>
      <c r="C94" s="202">
        <v>83</v>
      </c>
      <c r="D94" s="186"/>
    </row>
    <row r="95" spans="1:4" s="194" customFormat="1" ht="12.75">
      <c r="A95" s="206" t="s">
        <v>2656</v>
      </c>
      <c r="B95" s="201" t="s">
        <v>2685</v>
      </c>
      <c r="C95" s="202">
        <v>84</v>
      </c>
      <c r="D95" s="203">
        <f>SUM(D96:D100)</f>
        <v>0</v>
      </c>
    </row>
    <row r="96" spans="1:4" s="194" customFormat="1" ht="12.75">
      <c r="A96" s="158">
        <v>251.253</v>
      </c>
      <c r="B96" s="204" t="s">
        <v>2658</v>
      </c>
      <c r="C96" s="202">
        <v>85</v>
      </c>
      <c r="D96" s="186"/>
    </row>
    <row r="97" spans="1:4" s="194" customFormat="1" ht="12.75">
      <c r="A97" s="158" t="s">
        <v>2659</v>
      </c>
      <c r="B97" s="204" t="s">
        <v>2148</v>
      </c>
      <c r="C97" s="202">
        <v>86</v>
      </c>
      <c r="D97" s="186"/>
    </row>
    <row r="98" spans="1:4" s="194" customFormat="1" ht="12.75">
      <c r="A98" s="158" t="s">
        <v>2660</v>
      </c>
      <c r="B98" s="204" t="s">
        <v>2152</v>
      </c>
      <c r="C98" s="202">
        <v>87</v>
      </c>
      <c r="D98" s="186"/>
    </row>
    <row r="99" spans="1:4" s="194" customFormat="1" ht="28.5">
      <c r="A99" s="205" t="s">
        <v>2668</v>
      </c>
      <c r="B99" s="204" t="s">
        <v>2662</v>
      </c>
      <c r="C99" s="202">
        <v>88</v>
      </c>
      <c r="D99" s="186"/>
    </row>
    <row r="100" spans="1:4" s="194" customFormat="1" ht="18.75">
      <c r="A100" s="205" t="s">
        <v>2663</v>
      </c>
      <c r="B100" s="204" t="s">
        <v>2664</v>
      </c>
      <c r="C100" s="202">
        <v>89</v>
      </c>
      <c r="D100" s="186"/>
    </row>
    <row r="101" spans="1:4" s="194" customFormat="1" ht="12.75">
      <c r="A101" s="200"/>
      <c r="B101" s="201" t="s">
        <v>2686</v>
      </c>
      <c r="C101" s="202">
        <v>90</v>
      </c>
      <c r="D101" s="203">
        <f>SUM(D102:D105)</f>
        <v>480891</v>
      </c>
    </row>
    <row r="102" spans="1:4" s="194" customFormat="1" ht="12.75">
      <c r="A102" s="158"/>
      <c r="B102" s="211" t="s">
        <v>2653</v>
      </c>
      <c r="C102" s="202">
        <v>91</v>
      </c>
      <c r="D102" s="186"/>
    </row>
    <row r="103" spans="1:4" s="194" customFormat="1" ht="12.75">
      <c r="A103" s="158" t="s">
        <v>2114</v>
      </c>
      <c r="B103" s="211" t="s">
        <v>2642</v>
      </c>
      <c r="C103" s="202">
        <v>92</v>
      </c>
      <c r="D103" s="186">
        <v>480891</v>
      </c>
    </row>
    <row r="104" spans="1:4" s="194" customFormat="1" ht="12.75">
      <c r="A104" s="158" t="s">
        <v>2136</v>
      </c>
      <c r="B104" s="211" t="s">
        <v>2137</v>
      </c>
      <c r="C104" s="202">
        <v>93</v>
      </c>
      <c r="D104" s="186"/>
    </row>
    <row r="105" spans="1:4" s="194" customFormat="1" ht="12.75">
      <c r="A105" s="212" t="s">
        <v>2656</v>
      </c>
      <c r="B105" s="213" t="s">
        <v>2687</v>
      </c>
      <c r="C105" s="214">
        <v>94</v>
      </c>
      <c r="D105" s="189"/>
    </row>
    <row r="106" spans="1:4" ht="12.75">
      <c r="A106" s="215" t="s">
        <v>2688</v>
      </c>
      <c r="B106" s="216"/>
      <c r="C106" s="217"/>
      <c r="D106" s="218"/>
    </row>
    <row r="107" ht="12.75"/>
    <row r="108" spans="1:5" s="86" customFormat="1" ht="25.5" customHeight="1">
      <c r="A108" s="134" t="s">
        <v>1828</v>
      </c>
      <c r="B108" s="134"/>
      <c r="C108" s="376" t="s">
        <v>1829</v>
      </c>
      <c r="D108" s="376"/>
      <c r="E108" s="134"/>
    </row>
    <row r="109" spans="1:5" s="86" customFormat="1" ht="15" customHeight="1">
      <c r="A109" s="134" t="str">
        <f>IF(RefStr!H25&lt;&gt;"","Osoba za kontaktiranje: "&amp;RefStr!H25,"Osoba za kontaktiranje: _________________________________________")</f>
        <v>Osoba za kontaktiranje: Zora Dujić</v>
      </c>
      <c r="B109" s="134"/>
      <c r="C109" s="135"/>
      <c r="D109" s="135"/>
      <c r="E109" s="134"/>
    </row>
    <row r="110" spans="1:5" s="86" customFormat="1" ht="15" customHeight="1">
      <c r="A110" s="134" t="str">
        <f>IF(RefStr!H27="","Telefon za kontakt: _________________","Telefon za kontakt: "&amp;RefStr!H27)</f>
        <v>Telefon za kontakt: 022350315</v>
      </c>
      <c r="B110" s="134"/>
      <c r="E110" s="134"/>
    </row>
    <row r="111" spans="1:5" s="86" customFormat="1" ht="15" customHeight="1">
      <c r="A111" s="134" t="str">
        <f>IF(RefStr!H33="","Odgovorna osoba: _____________________________","Odgovorna osoba: "&amp;RefStr!H33)</f>
        <v>Odgovorna osoba: Emil Božikov, prof.</v>
      </c>
      <c r="B111" s="134"/>
      <c r="C111" s="134"/>
      <c r="D111" s="134"/>
      <c r="E111" s="134"/>
    </row>
    <row r="112" ht="4.5"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5:D5"/>
    <mergeCell ref="B6:D6"/>
    <mergeCell ref="B7:D7"/>
    <mergeCell ref="C108:D108"/>
    <mergeCell ref="A1:B1"/>
    <mergeCell ref="C1:D1"/>
    <mergeCell ref="A2:B2"/>
    <mergeCell ref="C2:D2"/>
    <mergeCell ref="A3:B3"/>
    <mergeCell ref="C4:D4"/>
  </mergeCells>
  <conditionalFormatting sqref="D75 D80 D85 D90 D95 D101 D41 D47:D49 D54:D55 D60 D65 D70 D24 D30 D32 D15 D13">
    <cfRule type="cellIs" priority="1" dxfId="1" operator="lessThan" stopIfTrue="1">
      <formula>0</formula>
    </cfRule>
  </conditionalFormatting>
  <conditionalFormatting sqref="D76:D79 D81:D84 D86:D89 D91:D94 D96:D100 D102:D106 D42:D46 D50:D53 D56:D59 D61:D64 D66:D69 D71:D74 D25:D29 D31 D33:D40 D14 D12 D16:D23">
    <cfRule type="cellIs" priority="2" dxfId="5" operator="notEqual" stopIfTrue="1">
      <formula>ROUND(D12,0)</formula>
    </cfRule>
    <cfRule type="cellIs" priority="3"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7"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299"/>
  <sheetViews>
    <sheetView showGridLines="0" showRowColHeaders="0" zoomScalePageLayoutView="0" workbookViewId="0" topLeftCell="A2">
      <pane ySplit="2" topLeftCell="A4" activePane="bottomLeft" state="frozen"/>
      <selection pane="topLeft" activeCell="B7" sqref="B7:F7"/>
      <selection pane="bottomLeft" activeCell="B21" sqref="B21"/>
    </sheetView>
  </sheetViews>
  <sheetFormatPr defaultColWidth="0" defaultRowHeight="12.75"/>
  <cols>
    <col min="1" max="1" width="4.421875" style="219" customWidth="1"/>
    <col min="2" max="2" width="9.28125" style="220" customWidth="1"/>
    <col min="3" max="3" width="94.7109375" style="221" customWidth="1"/>
    <col min="4" max="4" width="1.1484375" style="222" customWidth="1"/>
    <col min="5" max="6" width="10.7109375" style="223" hidden="1" customWidth="1"/>
    <col min="7" max="7" width="10.7109375" style="224" hidden="1" customWidth="1"/>
    <col min="8" max="8" width="9.140625" style="224" hidden="1" customWidth="1"/>
    <col min="9" max="13" width="9.140625" style="223" hidden="1" customWidth="1"/>
    <col min="14" max="14" width="12.57421875" style="223" hidden="1" customWidth="1"/>
    <col min="15" max="15" width="10.421875" style="223" hidden="1" customWidth="1"/>
    <col min="16" max="17" width="9.140625" style="223" hidden="1" customWidth="1"/>
    <col min="18" max="16384" width="9.140625" style="225" hidden="1" customWidth="1"/>
  </cols>
  <sheetData>
    <row r="1" spans="1:5" ht="9.75" hidden="1">
      <c r="A1" s="219" t="s">
        <v>2689</v>
      </c>
      <c r="B1" s="220" t="s">
        <v>2690</v>
      </c>
      <c r="C1" s="221" t="s">
        <v>1812</v>
      </c>
      <c r="E1" s="223" t="s">
        <v>2691</v>
      </c>
    </row>
    <row r="2" spans="1:17" ht="15" customHeight="1">
      <c r="A2" s="426" t="s">
        <v>727</v>
      </c>
      <c r="B2" s="426"/>
      <c r="C2" s="426"/>
      <c r="D2" s="222" t="s">
        <v>2692</v>
      </c>
      <c r="E2" s="226" t="s">
        <v>2693</v>
      </c>
      <c r="F2" s="226" t="s">
        <v>2694</v>
      </c>
      <c r="G2" s="227" t="s">
        <v>2695</v>
      </c>
      <c r="H2" s="227" t="s">
        <v>2696</v>
      </c>
      <c r="I2" s="227" t="s">
        <v>2697</v>
      </c>
      <c r="J2" s="227" t="s">
        <v>77</v>
      </c>
      <c r="K2" s="227" t="s">
        <v>2698</v>
      </c>
      <c r="L2" s="227" t="s">
        <v>2699</v>
      </c>
      <c r="M2" s="227" t="s">
        <v>2700</v>
      </c>
      <c r="N2" s="227" t="s">
        <v>2701</v>
      </c>
      <c r="O2" s="227" t="s">
        <v>2702</v>
      </c>
      <c r="P2" s="227" t="s">
        <v>2703</v>
      </c>
      <c r="Q2" s="227" t="s">
        <v>2704</v>
      </c>
    </row>
    <row r="3" spans="1:17" ht="29.25" customHeight="1">
      <c r="A3" s="228" t="s">
        <v>2705</v>
      </c>
      <c r="B3" s="229" t="s">
        <v>2706</v>
      </c>
      <c r="C3" s="230" t="s">
        <v>2707</v>
      </c>
      <c r="E3" s="226">
        <f>E4+E18+E23+E261+E288+E292+E297</f>
        <v>0</v>
      </c>
      <c r="F3" s="226">
        <f>F4+F18+F23+F261+F288+F292+F297</f>
        <v>1</v>
      </c>
      <c r="G3" s="227">
        <f>IF(RefStr!F6&lt;&gt;"",INT(VALUE(MID(RefStr!F6,1,4))),0)</f>
        <v>2018</v>
      </c>
      <c r="H3" s="227">
        <f>IF(RefStr!F6&lt;&gt;"",INT(VALUE(MID(RefStr!F6,6,2))),0)</f>
        <v>12</v>
      </c>
      <c r="I3" s="227">
        <f>RefStr!B16</f>
        <v>31</v>
      </c>
      <c r="J3" s="231" t="str">
        <f>RefStr!B25</f>
        <v>DA</v>
      </c>
      <c r="K3" s="227" t="str">
        <f>RefStr!B29</f>
        <v>DA</v>
      </c>
      <c r="L3" s="227" t="str">
        <f>RefStr!B31</f>
        <v>DA</v>
      </c>
      <c r="M3" s="227" t="str">
        <f>RefStr!B27</f>
        <v>DA</v>
      </c>
      <c r="N3" s="227" t="str">
        <f>RefStr!B33</f>
        <v>DA</v>
      </c>
      <c r="O3" s="227">
        <f>RefStr!B6</f>
        <v>23413</v>
      </c>
      <c r="P3" s="227">
        <f>RefStr!B20</f>
        <v>0</v>
      </c>
      <c r="Q3" s="231" t="str">
        <f>RefStr!I8</f>
        <v>NE</v>
      </c>
    </row>
    <row r="4" spans="1:6" ht="19.5" customHeight="1">
      <c r="A4" s="427" t="s">
        <v>2708</v>
      </c>
      <c r="B4" s="428"/>
      <c r="C4" s="429"/>
      <c r="E4" s="225">
        <f>SUM(E5:E17)</f>
        <v>0</v>
      </c>
      <c r="F4" s="225">
        <f>SUM(F5:F17)</f>
        <v>0</v>
      </c>
    </row>
    <row r="5" spans="1:8" ht="24.75" customHeight="1">
      <c r="A5" s="232">
        <v>1</v>
      </c>
      <c r="B5" s="233" t="str">
        <f>IF(E5=1,"Pogreška",IF(F5=1,"Provjera","O.K."))</f>
        <v>O.K.</v>
      </c>
      <c r="C5" s="234" t="s">
        <v>2709</v>
      </c>
      <c r="E5" s="225">
        <f>MAX(G5:L5)</f>
        <v>0</v>
      </c>
      <c r="F5" s="225">
        <v>0</v>
      </c>
      <c r="G5" s="224">
        <f>IF(AND(OR(I3=11,I3=12),P3=0),1,0)</f>
        <v>0</v>
      </c>
      <c r="H5" s="224">
        <f>IF(AND(I3&lt;&gt;11,I3&lt;&gt;12,P3&lt;&gt;0),1,0)</f>
        <v>0</v>
      </c>
    </row>
    <row r="6" spans="1:21" ht="24.75" customHeight="1">
      <c r="A6" s="232">
        <f aca="true" t="shared" si="0" ref="A6:A17">1+A5</f>
        <v>2</v>
      </c>
      <c r="B6" s="233" t="str">
        <f>IF(E6=1,"Pogreška",IF(F6=1,"Provjera","O.K."))</f>
        <v>O.K.</v>
      </c>
      <c r="C6" s="235" t="s">
        <v>2710</v>
      </c>
      <c r="E6" s="225">
        <f>MAX(G6:L6)</f>
        <v>0</v>
      </c>
      <c r="F6" s="225">
        <v>0</v>
      </c>
      <c r="G6" s="224">
        <f>IF(AND(OR($H$3=3,$H$3=9),$I$3=23),1,0)</f>
        <v>0</v>
      </c>
      <c r="H6" s="224">
        <f>IF(AND(OR($H$3=3,$H$3=9),$I$3=12,OR(J3&lt;&gt;"NE",K3&lt;&gt;"NE",L3&lt;&gt;"NE",M3&lt;&gt;"NE",N3&lt;&gt;"DA")),1,0)</f>
        <v>0</v>
      </c>
      <c r="U6" s="226">
        <f>IF(LOOKUP(O3,U7:U295,U7:U295)=O3,1,0)</f>
        <v>0</v>
      </c>
    </row>
    <row r="7" spans="1:21" ht="64.5" customHeight="1">
      <c r="A7" s="232">
        <f>1+A6</f>
        <v>3</v>
      </c>
      <c r="B7" s="233" t="str">
        <f>IF(E7=1,"Pogreška",IF(F7=1,"Provjera","O.K."))</f>
        <v>O.K.</v>
      </c>
      <c r="C7" s="236" t="s">
        <v>2711</v>
      </c>
      <c r="E7" s="225">
        <f>MAX(G7:K7)</f>
        <v>0</v>
      </c>
      <c r="F7" s="225">
        <f>MAX(L7:Q7)</f>
        <v>0</v>
      </c>
      <c r="G7" s="224">
        <f>IF(AND(Q3&lt;&gt;"NE",Q3&lt;&gt;"DA"),1,0)</f>
        <v>0</v>
      </c>
      <c r="H7" s="224">
        <f>IF(AND(Q3="DA",I3&lt;&gt;11,I3&lt;&gt;22),1,0)</f>
        <v>0</v>
      </c>
      <c r="I7" s="223">
        <f>IF(AND(Q3="DA",I3=22,OR(H3=3,H3=9)),1,0)</f>
        <v>0</v>
      </c>
      <c r="J7" s="223">
        <f>IF(AND(Q3="DA",U6=0),1,0)</f>
        <v>0</v>
      </c>
      <c r="L7" s="223">
        <f>IF(Q3="DA",1,0)</f>
        <v>0</v>
      </c>
      <c r="U7" s="225">
        <v>0</v>
      </c>
    </row>
    <row r="8" spans="1:21" ht="45" customHeight="1">
      <c r="A8" s="232">
        <f t="shared" si="0"/>
        <v>4</v>
      </c>
      <c r="B8" s="233" t="str">
        <f>IF(E8=1,"Pogreška",IF(F8=1,"Provjera","O.K."))</f>
        <v>O.K.</v>
      </c>
      <c r="C8" s="237" t="s">
        <v>2712</v>
      </c>
      <c r="E8" s="225">
        <f>MAX(G8)</f>
        <v>0</v>
      </c>
      <c r="F8" s="223">
        <v>0</v>
      </c>
      <c r="G8" s="224">
        <f>IF(AND('[1]Skriveni'!L28&lt;&gt;0,OR(RefStr!B6=0,RefStr!B8=0,RefStr!F6="",LEN(RefStr!B10)&lt;3,RefStr!B12=0,LEN(RefStr!C12)&lt;2,LEN(RefStr!B14)&lt;5,LEN(RefStr!H29)&lt;5,RefStr!B16=0,RefStr!B18="",RefStr!B20="",RefStr!B22=0,RefStr!K10="",RefStr!K12="",LEN(RefStr!K14)&lt;6,LEN(RefStr!K14)&gt;11,LEN(RefStr!H33)&lt;5)),1,0)</f>
        <v>0</v>
      </c>
      <c r="I8" s="238" t="s">
        <v>2713</v>
      </c>
      <c r="J8" s="238" t="s">
        <v>2714</v>
      </c>
      <c r="K8" s="238" t="s">
        <v>2715</v>
      </c>
      <c r="O8" s="225"/>
      <c r="P8" s="225"/>
      <c r="Q8" s="225"/>
      <c r="U8" s="225">
        <v>19</v>
      </c>
    </row>
    <row r="9" spans="1:21" ht="63.75" customHeight="1">
      <c r="A9" s="232">
        <f t="shared" si="0"/>
        <v>5</v>
      </c>
      <c r="B9" s="233" t="str">
        <f aca="true" t="shared" si="1" ref="B9:B72">IF(E9=1,"Pogreška",IF(F9=1,"Provjera","O.K."))</f>
        <v>O.K.</v>
      </c>
      <c r="C9" s="237" t="s">
        <v>2716</v>
      </c>
      <c r="E9" s="225">
        <f>MAX(G9:K9)</f>
        <v>0</v>
      </c>
      <c r="F9" s="223">
        <v>0</v>
      </c>
      <c r="I9" s="239">
        <f>IF(AND($I$3=11,OR($H$3=3,$H$3=9),OR($J$3&lt;&gt;"DA",$K$3&lt;&gt;"NE",$L$3&lt;&gt;"NE",$M$3&lt;&gt;"NE",$N$3&lt;&gt;"DA")),1,0)</f>
        <v>0</v>
      </c>
      <c r="J9" s="239">
        <f>IF(AND($I$3=11,$H$3=6,OR($J$3&lt;&gt;"DA",$K$3&lt;&gt;"NE",$L$3&lt;&gt;"NE",$M$3&lt;&gt;"NE",$N$3&lt;&gt;"DA")),1,0)</f>
        <v>0</v>
      </c>
      <c r="K9" s="226">
        <f>IF(AND($I$3=11,$H$3=12,OR($J$3&lt;&gt;"DA",$K$3&lt;&gt;"DA",$L$3&lt;&gt;"DA",$M$3&lt;&gt;"DA",$N$3&lt;&gt;"DA")),1,0)</f>
        <v>0</v>
      </c>
      <c r="O9" s="225"/>
      <c r="P9" s="225"/>
      <c r="Q9" s="225"/>
      <c r="U9" s="225">
        <v>35</v>
      </c>
    </row>
    <row r="10" spans="1:21" ht="73.5" customHeight="1">
      <c r="A10" s="232">
        <f t="shared" si="0"/>
        <v>6</v>
      </c>
      <c r="B10" s="233" t="str">
        <f t="shared" si="1"/>
        <v>O.K.</v>
      </c>
      <c r="C10" s="237" t="s">
        <v>2717</v>
      </c>
      <c r="E10" s="225">
        <f>MAX(G10:K10)</f>
        <v>0</v>
      </c>
      <c r="F10" s="223">
        <v>0</v>
      </c>
      <c r="I10" s="239">
        <f>IF(AND($I$3=12,OR($H$3=3,$H$3=9),OR($J$3&lt;&gt;"NE",$K$3&lt;&gt;"NE",$L$3&lt;&gt;"NE",$M$3&lt;&gt;"NE",$N$3&lt;&gt;"DA")),1,0)</f>
        <v>0</v>
      </c>
      <c r="J10" s="239">
        <f>IF(AND($I$3=12,$H$3=6,OR($J$3&lt;&gt;"DA",$K$3&lt;&gt;"NE",$L$3&lt;&gt;"NE",$M$3&lt;&gt;"NE",$N$3&lt;&gt;"DA")),1,0)</f>
        <v>0</v>
      </c>
      <c r="K10" s="226">
        <f>IF(AND($I$3=12,$H$3=12,OR(J3&lt;&gt;"DA",K3&lt;&gt;"DA",L3&lt;&gt;"DA",M3&lt;&gt;"DA",N3&lt;&gt;"DA")),1,0)</f>
        <v>0</v>
      </c>
      <c r="O10" s="225"/>
      <c r="P10" s="225"/>
      <c r="Q10" s="225"/>
      <c r="U10" s="225">
        <v>174</v>
      </c>
    </row>
    <row r="11" spans="1:21" ht="65.25" customHeight="1">
      <c r="A11" s="232">
        <f t="shared" si="0"/>
        <v>7</v>
      </c>
      <c r="B11" s="233" t="str">
        <f t="shared" si="1"/>
        <v>O.K.</v>
      </c>
      <c r="C11" s="237" t="s">
        <v>2718</v>
      </c>
      <c r="E11" s="225">
        <f aca="true" t="shared" si="2" ref="E11:E17">MAX(G11:K11)</f>
        <v>0</v>
      </c>
      <c r="F11" s="223">
        <v>0</v>
      </c>
      <c r="I11" s="226">
        <f>IF(AND($I$3=13,OR($H$3=3,$H$3=9),OR($J$3&lt;&gt;"DA",$K$3&lt;&gt;"NE",$L$3&lt;&gt;"NE",$M$3&lt;&gt;"NE",$N$3&lt;&gt;"NE")),1,0)</f>
        <v>0</v>
      </c>
      <c r="J11" s="226">
        <f>IF(AND($I$3=13,$H$3=6,OR($J$3&lt;&gt;"DA",$K$3&lt;&gt;"NE",$L$3&lt;&gt;"NE",$M$3&lt;&gt;"NE",$N$3&lt;&gt;"NE")),1,0)</f>
        <v>0</v>
      </c>
      <c r="K11" s="226">
        <f>IF(AND($I$3=13,$H$3=12,OR($J$3&lt;&gt;"DA",$K$3&lt;&gt;"DA",$L$3&lt;&gt;"DA",$M$3&lt;&gt;"DA",$N$3&lt;&gt;"NE")),1,0)</f>
        <v>0</v>
      </c>
      <c r="O11" s="225"/>
      <c r="P11" s="225"/>
      <c r="Q11" s="225"/>
      <c r="U11" s="225">
        <v>721</v>
      </c>
    </row>
    <row r="12" spans="1:21" ht="74.25" customHeight="1">
      <c r="A12" s="232">
        <f t="shared" si="0"/>
        <v>8</v>
      </c>
      <c r="B12" s="233" t="str">
        <f t="shared" si="1"/>
        <v>O.K.</v>
      </c>
      <c r="C12" s="237" t="s">
        <v>2719</v>
      </c>
      <c r="E12" s="225">
        <f t="shared" si="2"/>
        <v>0</v>
      </c>
      <c r="F12" s="223">
        <v>0</v>
      </c>
      <c r="I12" s="226">
        <f>IF(AND($I$3=21,OR($H$3=3,$H$3=9),OR($J$3&lt;&gt;"DA",$K$3&lt;&gt;"NE",$L$3&lt;&gt;"NE",$M$3&lt;&gt;"NE",$N$3&lt;&gt;"NE")),1,0)</f>
        <v>0</v>
      </c>
      <c r="J12" s="226">
        <f>IF(AND($I$3=21,$H$3=6,OR($J$3&lt;&gt;"DA",$K$3&lt;&gt;"NE",$L$3&lt;&gt;"NE",$M$3&lt;&gt;"NE",$N$3&lt;&gt;"DA")),1,0)</f>
        <v>0</v>
      </c>
      <c r="K12" s="226">
        <f>IF(AND($I$3=21,$H$3=12,OR($J$3&lt;&gt;"DA",$K$3&lt;&gt;"DA",$L$3&lt;&gt;"DA",$M$3&lt;&gt;"DA",$N$3&lt;&gt;"DA")),1,0)</f>
        <v>0</v>
      </c>
      <c r="O12" s="225"/>
      <c r="P12" s="225"/>
      <c r="Q12" s="225"/>
      <c r="U12" s="225">
        <v>6031</v>
      </c>
    </row>
    <row r="13" spans="1:21" ht="62.25" customHeight="1">
      <c r="A13" s="232">
        <f t="shared" si="0"/>
        <v>9</v>
      </c>
      <c r="B13" s="233" t="str">
        <f t="shared" si="1"/>
        <v>O.K.</v>
      </c>
      <c r="C13" s="237" t="s">
        <v>2720</v>
      </c>
      <c r="E13" s="225">
        <f t="shared" si="2"/>
        <v>0</v>
      </c>
      <c r="F13" s="223">
        <v>0</v>
      </c>
      <c r="I13" s="226">
        <f>IF(AND($I$3=22,OR($H$3=3,$H$3=9),OR($J$3&lt;&gt;"DA",$K$3&lt;&gt;"NE",$L$3&lt;&gt;"NE",$M$3&lt;&gt;"NE",$N$3&lt;&gt;"DA")),1,0)</f>
        <v>0</v>
      </c>
      <c r="J13" s="226">
        <f>IF(AND($I$3=22,$H$3=6,OR($J$3&lt;&gt;"DA",$K$3&lt;&gt;"NE",$L$3&lt;&gt;"NE",$M$3&lt;&gt;"NE",$N$3&lt;&gt;"DA")),1,0)</f>
        <v>0</v>
      </c>
      <c r="K13" s="226">
        <f>IF(AND($I$3=22,$H$3=12,OR($J$3&lt;&gt;"DA",$K$3&lt;&gt;"DA",$L$3&lt;&gt;"DA",$M$3&lt;&gt;"DA",$N$3&lt;&gt;"DA")),1,0)</f>
        <v>0</v>
      </c>
      <c r="O13" s="225"/>
      <c r="P13" s="225"/>
      <c r="Q13" s="225"/>
      <c r="U13" s="225">
        <v>6040</v>
      </c>
    </row>
    <row r="14" spans="1:21" ht="75.75" customHeight="1">
      <c r="A14" s="232">
        <f t="shared" si="0"/>
        <v>10</v>
      </c>
      <c r="B14" s="233" t="str">
        <f t="shared" si="1"/>
        <v>O.K.</v>
      </c>
      <c r="C14" s="237" t="s">
        <v>2721</v>
      </c>
      <c r="E14" s="225">
        <f t="shared" si="2"/>
        <v>0</v>
      </c>
      <c r="F14" s="223">
        <v>0</v>
      </c>
      <c r="I14" s="226">
        <f>IF(AND($I$3=23,OR($H$3=3,$H$3=9)),1,0)</f>
        <v>0</v>
      </c>
      <c r="J14" s="226">
        <f>IF(AND($I$3=23,$H$3=6,OR($J$3&lt;&gt;"DA",$K$3&lt;&gt;"NE",$L$3&lt;&gt;"NE",$M$3&lt;&gt;"NE",$N$3&lt;&gt;"DA")),1,0)</f>
        <v>0</v>
      </c>
      <c r="K14" s="226">
        <f>IF(AND($I$3=23,$H$3=12,OR($J$3&lt;&gt;"DA",$K$3&lt;&gt;"DA",$L$3&lt;&gt;"DA",$M$3&lt;&gt;"DA",$N$3&lt;&gt;"DA")),1,0)</f>
        <v>0</v>
      </c>
      <c r="O14" s="225"/>
      <c r="P14" s="225"/>
      <c r="Q14" s="225"/>
      <c r="U14" s="225">
        <v>6099</v>
      </c>
    </row>
    <row r="15" spans="1:21" ht="71.25" customHeight="1">
      <c r="A15" s="232">
        <f t="shared" si="0"/>
        <v>11</v>
      </c>
      <c r="B15" s="233" t="str">
        <f t="shared" si="1"/>
        <v>O.K.</v>
      </c>
      <c r="C15" s="237" t="s">
        <v>2722</v>
      </c>
      <c r="E15" s="225">
        <f t="shared" si="2"/>
        <v>0</v>
      </c>
      <c r="F15" s="223">
        <v>0</v>
      </c>
      <c r="I15" s="226">
        <f>IF(AND($I$3=31,OR($H$3=3,$H$3=9),OR($J$3&lt;&gt;"DA",$K$3&lt;&gt;"NE",$L$3&lt;&gt;"NE",$M$3&lt;&gt;"NE",$N$3&lt;&gt;"NE")),1,0)</f>
        <v>0</v>
      </c>
      <c r="J15" s="226">
        <f>IF(AND($I$3=31,$H$3=6,OR($J$3&lt;&gt;"DA",$K$3&lt;&gt;"NE",$L$3&lt;&gt;"NE",$M$3&lt;&gt;"NE",$N$3&lt;&gt;"DA")),1,0)</f>
        <v>0</v>
      </c>
      <c r="K15" s="226">
        <f>IF(AND($I$3=31,$H$3=12,OR($J$3&lt;&gt;"DA",$K$3&lt;&gt;"DA",$L$3&lt;&gt;"DA",$M$3&lt;&gt;"DA",$N$3&lt;&gt;"DA")),1,0)</f>
        <v>0</v>
      </c>
      <c r="M15" s="240"/>
      <c r="O15" s="225"/>
      <c r="P15" s="225"/>
      <c r="Q15" s="225"/>
      <c r="U15" s="225">
        <v>6138</v>
      </c>
    </row>
    <row r="16" spans="1:21" ht="66" customHeight="1">
      <c r="A16" s="232">
        <f t="shared" si="0"/>
        <v>12</v>
      </c>
      <c r="B16" s="233" t="str">
        <f t="shared" si="1"/>
        <v>O.K.</v>
      </c>
      <c r="C16" s="237" t="s">
        <v>2723</v>
      </c>
      <c r="E16" s="225">
        <f t="shared" si="2"/>
        <v>0</v>
      </c>
      <c r="F16" s="223">
        <v>0</v>
      </c>
      <c r="I16" s="226">
        <f>IF(AND($I$3=41,OR($H$3=3,$H$3=9),OR($J$3&lt;&gt;"DA",$K$3&lt;&gt;"NE",$L$3&lt;&gt;"NE",$M$3&lt;&gt;"NE",$N$3&lt;&gt;"DA")),1,0)</f>
        <v>0</v>
      </c>
      <c r="J16" s="226">
        <f>IF(AND($I$3=41,$H$3=6,OR($J$3&lt;&gt;"DA",$K$3&lt;&gt;"NE",$L$3&lt;&gt;"NE",$M$3&lt;&gt;"NE",$N$3&lt;&gt;"DA")),1,0)</f>
        <v>0</v>
      </c>
      <c r="K16" s="226">
        <f>IF(AND($I$3=41,$H$3=12,OR($J$3&lt;&gt;"DA",$K$3&lt;&gt;"DA",$L$3&lt;&gt;"DA",$M$3&lt;&gt;"DA",$N$3&lt;&gt;"DA")),1,0)</f>
        <v>0</v>
      </c>
      <c r="N16" s="225"/>
      <c r="O16" s="225"/>
      <c r="P16" s="225"/>
      <c r="Q16" s="225"/>
      <c r="U16" s="225">
        <v>20833</v>
      </c>
    </row>
    <row r="17" spans="1:21" ht="75" customHeight="1">
      <c r="A17" s="232">
        <f t="shared" si="0"/>
        <v>13</v>
      </c>
      <c r="B17" s="233" t="str">
        <f t="shared" si="1"/>
        <v>O.K.</v>
      </c>
      <c r="C17" s="237" t="s">
        <v>2724</v>
      </c>
      <c r="E17" s="225">
        <f t="shared" si="2"/>
        <v>0</v>
      </c>
      <c r="F17" s="223">
        <v>0</v>
      </c>
      <c r="I17" s="226">
        <f>IF(AND($I$3=42,OR($H$3=3,$H$3=9),OR($J$3&lt;&gt;"DA",$K$3&lt;&gt;"NE",$L$3&lt;&gt;"NE",$M$3&lt;&gt;"NE",$N$3&lt;&gt;"NE")),1,0)</f>
        <v>0</v>
      </c>
      <c r="J17" s="226">
        <f>IF(AND($I$3=42,$H$3=6,OR($J$3&lt;&gt;"DA",$K$3&lt;&gt;"NE",$L$3&lt;&gt;"NE",$M$3&lt;&gt;"NE",$N$3&lt;&gt;"DA")),1,0)</f>
        <v>0</v>
      </c>
      <c r="K17" s="226">
        <f>IF(AND($I$3=42,$H$3=12,OR($J$3&lt;&gt;"DA",$K$3&lt;&gt;"DA",$L$3&lt;&gt;"DA",$M$3&lt;&gt;"DA",$N$3&lt;&gt;"DA")),1,0)</f>
        <v>0</v>
      </c>
      <c r="O17" s="225"/>
      <c r="P17" s="225"/>
      <c r="Q17" s="225"/>
      <c r="U17" s="225">
        <v>21828</v>
      </c>
    </row>
    <row r="18" spans="1:21" ht="19.5" customHeight="1">
      <c r="A18" s="423" t="s">
        <v>2725</v>
      </c>
      <c r="B18" s="424"/>
      <c r="C18" s="425"/>
      <c r="E18" s="225">
        <f>SUM(E19:E22)</f>
        <v>0</v>
      </c>
      <c r="F18" s="225">
        <f>SUM(F19:F22)</f>
        <v>0</v>
      </c>
      <c r="P18" s="225"/>
      <c r="Q18" s="225"/>
      <c r="U18" s="225">
        <v>23987</v>
      </c>
    </row>
    <row r="19" spans="1:21" ht="57" customHeight="1">
      <c r="A19" s="232">
        <f>1+A17</f>
        <v>14</v>
      </c>
      <c r="B19" s="233" t="str">
        <f t="shared" si="1"/>
        <v>O.K.</v>
      </c>
      <c r="C19" s="236" t="s">
        <v>2726</v>
      </c>
      <c r="E19" s="225">
        <f>MAX(G19:K19)</f>
        <v>0</v>
      </c>
      <c r="F19" s="225">
        <f>MAX(L19:P19)</f>
        <v>0</v>
      </c>
      <c r="G19" s="227">
        <f>IF(AND(J3="DA",M3="DA",OR(I3=11,I3=21,I3=22,I3=31,I3=41,I3=42),A1=1,ABS(Bil!D169-PRRAS!D650)&gt;1,Q19=1),1,0)</f>
        <v>0</v>
      </c>
      <c r="H19" s="227">
        <f>IF(AND(J3="DA",M3="DA",OR(I3=11,I3=21,I3=22,I3=31,I3=41,I3=42),A1=1,ABS(Bil!E169-PRRAS!E650)&gt;1),1,0)</f>
        <v>0</v>
      </c>
      <c r="L19" s="226">
        <f>IF(AND(J3="DA",M3="DA",OR(I3=11,I3=21,I3=22,I3=31,I3=41,I3=42),A1=1,ABS(Bil!D169-PRRAS!D650)&gt;1,Q19=1),1,0)</f>
        <v>0</v>
      </c>
      <c r="M19" s="226">
        <f>IF(AND(J3="DA",M3="DA",OR(I3=11,I3=21,I3=22,I3=31,I3=41,I3=42),A1=1,ABS(Bil!E169-PRRAS!E650)&gt;1),1,0)</f>
        <v>0</v>
      </c>
      <c r="P19" s="225"/>
      <c r="Q19" s="226">
        <f>IF(MAX(PRRAS!D11:D981)&gt;0,1,0)</f>
        <v>1</v>
      </c>
      <c r="U19" s="225">
        <v>24027</v>
      </c>
    </row>
    <row r="20" spans="1:21" ht="42" customHeight="1">
      <c r="A20" s="232">
        <f>1+A19</f>
        <v>15</v>
      </c>
      <c r="B20" s="233" t="str">
        <f t="shared" si="1"/>
        <v>O.K.</v>
      </c>
      <c r="C20" s="236" t="s">
        <v>2727</v>
      </c>
      <c r="E20" s="225">
        <f>MAX(G20:K20)</f>
        <v>0</v>
      </c>
      <c r="F20" s="225">
        <f>MAX(L20:P20)</f>
        <v>0</v>
      </c>
      <c r="G20" s="227">
        <f>IF(AND(J3="DA",M3="DA",OR(I3=11,I3=21,I3=22,I3=31,I3=41,I3=42),A1=1,ABS(Bil!D75-PRRAS!D655)&gt;1,Q19=1),1,0)</f>
        <v>0</v>
      </c>
      <c r="H20" s="227">
        <f>IF(AND(J3="DA",M3="DA",OR(I3=11,I3=21,I3=22,I3=31,I3=41,I3=42),A1=1,ABS(Bil!E75-PRRAS!E655)&gt;1,Q19=1),1,0)</f>
        <v>0</v>
      </c>
      <c r="I20" s="241"/>
      <c r="L20" s="226">
        <f>IF(AND(J3="DA",M3="DA",OR(I3=12,I3=13,I3=23),A1=1,ABS(Bil!D75-PRRAS!D655)&gt;1,Q19=1),1,0)</f>
        <v>0</v>
      </c>
      <c r="M20" s="226">
        <f>IF(AND(J3="DA",M3="DA",OR(I3=12,I3=13,I3=23),A1=1,ABS(Bil!E75-PRRAS!E655)&gt;1,Q19=1),1,0)</f>
        <v>0</v>
      </c>
      <c r="U20" s="225">
        <v>24060</v>
      </c>
    </row>
    <row r="21" spans="1:21" ht="48.75" customHeight="1">
      <c r="A21" s="232">
        <f>1+A20</f>
        <v>16</v>
      </c>
      <c r="B21" s="233" t="str">
        <f t="shared" si="1"/>
        <v>O.K.</v>
      </c>
      <c r="C21" s="236" t="s">
        <v>2728</v>
      </c>
      <c r="E21" s="225">
        <f>MAX(G21:L21)</f>
        <v>0</v>
      </c>
      <c r="F21" s="223">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25">
        <v>24094</v>
      </c>
    </row>
    <row r="22" spans="1:21" ht="43.5" customHeight="1">
      <c r="A22" s="232">
        <f>1+A21</f>
        <v>17</v>
      </c>
      <c r="B22" s="233" t="str">
        <f t="shared" si="1"/>
        <v>O.K.</v>
      </c>
      <c r="C22" s="236" t="s">
        <v>2729</v>
      </c>
      <c r="E22" s="225">
        <f>MAX(G22:L22)</f>
        <v>0</v>
      </c>
      <c r="F22" s="223">
        <v>0</v>
      </c>
      <c r="G22" s="242">
        <f>IF(AND(H3=12,J3="DA",K3="DA",I3&lt;&gt;12,I3&lt;&gt;23,ABS(PRRAS!D416-PRRAS!D245-RasF!D148)&gt;1),1,0)</f>
        <v>0</v>
      </c>
      <c r="H22" s="245">
        <f>IF(AND(H3=12,J3="DA",K3="DA",I3&lt;&gt;12,I3&lt;&gt;23,ABS(PRRAS!E416-PRRAS!E245-RasF!E148)&gt;1),1,0)</f>
        <v>0</v>
      </c>
      <c r="M22" s="225"/>
      <c r="N22" s="225"/>
      <c r="O22" s="225"/>
      <c r="P22" s="225"/>
      <c r="Q22" s="225"/>
      <c r="U22" s="225">
        <v>25353</v>
      </c>
    </row>
    <row r="23" spans="1:21" ht="19.5" customHeight="1">
      <c r="A23" s="423" t="s">
        <v>2730</v>
      </c>
      <c r="B23" s="424"/>
      <c r="C23" s="425"/>
      <c r="E23" s="225">
        <f>SUM(E24:E260)</f>
        <v>0</v>
      </c>
      <c r="F23" s="225">
        <f>SUM(F24:F260)</f>
        <v>1</v>
      </c>
      <c r="U23" s="225">
        <v>25860</v>
      </c>
    </row>
    <row r="24" spans="1:21" ht="30" customHeight="1">
      <c r="A24" s="232">
        <f>1+A22</f>
        <v>18</v>
      </c>
      <c r="B24" s="233" t="str">
        <f t="shared" si="1"/>
        <v>O.K.</v>
      </c>
      <c r="C24" s="236" t="s">
        <v>2731</v>
      </c>
      <c r="D24" s="246"/>
      <c r="E24" s="225">
        <f>MAX(G24:L24)</f>
        <v>0</v>
      </c>
      <c r="F24" s="225">
        <v>0</v>
      </c>
      <c r="G24" s="224">
        <f>IF(OR(AND(PRRAS!D160=0,MAX(PRRAS!D656:D659)&gt;0),AND(PRRAS!E160=0,MAX(PRRAS!E656:E659)&gt;0)),1,0)</f>
        <v>0</v>
      </c>
      <c r="H24" s="224">
        <f>IF(OR(AND(PRRAS!D160&lt;&gt;0,MAX(PRRAS!D656:D659)=0),AND(PRRAS!E160&lt;&gt;0,MAX(PRRAS!E656:E659)=0)),1,0)</f>
        <v>0</v>
      </c>
      <c r="U24" s="225">
        <v>26049</v>
      </c>
    </row>
    <row r="25" spans="1:21" ht="15" customHeight="1">
      <c r="A25" s="232">
        <f aca="true" t="shared" si="3" ref="A25:A88">1+A24</f>
        <v>19</v>
      </c>
      <c r="B25" s="233" t="str">
        <f t="shared" si="1"/>
        <v>O.K.</v>
      </c>
      <c r="C25" s="247" t="s">
        <v>2732</v>
      </c>
      <c r="D25" s="246"/>
      <c r="E25" s="225">
        <f>MAX(G25:L25)</f>
        <v>0</v>
      </c>
      <c r="F25" s="225">
        <v>0</v>
      </c>
      <c r="G25" s="224">
        <f>IF(OR(AND(PRRAS!D656=0,PRRAS!D658&lt;&gt;0),AND(PRRAS!D656&lt;&gt;0,PRRAS!D658=0)),1,0)</f>
        <v>0</v>
      </c>
      <c r="U25" s="225">
        <v>26161</v>
      </c>
    </row>
    <row r="26" spans="1:21" ht="15" customHeight="1">
      <c r="A26" s="232">
        <f t="shared" si="3"/>
        <v>20</v>
      </c>
      <c r="B26" s="233" t="str">
        <f t="shared" si="1"/>
        <v>O.K.</v>
      </c>
      <c r="C26" s="247" t="s">
        <v>2733</v>
      </c>
      <c r="D26" s="246"/>
      <c r="E26" s="225">
        <f>MAX(G26:L26)</f>
        <v>0</v>
      </c>
      <c r="F26" s="225">
        <v>0</v>
      </c>
      <c r="G26" s="224">
        <f>IF(OR(AND(PRRAS!D657=0,PRRAS!D659&lt;&gt;0),AND(PRRAS!D657&lt;&gt;0,PRRAS!D659=0)),1,0)</f>
        <v>0</v>
      </c>
      <c r="U26" s="225">
        <v>26196</v>
      </c>
    </row>
    <row r="27" spans="1:21" ht="15" customHeight="1">
      <c r="A27" s="232">
        <f t="shared" si="3"/>
        <v>21</v>
      </c>
      <c r="B27" s="233" t="str">
        <f t="shared" si="1"/>
        <v>O.K.</v>
      </c>
      <c r="C27" s="247" t="s">
        <v>2734</v>
      </c>
      <c r="D27" s="246"/>
      <c r="E27" s="225">
        <f>MAX(G27:L27)</f>
        <v>0</v>
      </c>
      <c r="F27" s="225">
        <v>0</v>
      </c>
      <c r="G27" s="224">
        <f>IF(PRRAS!D661&gt;PRRAS!D30,1,0)</f>
        <v>0</v>
      </c>
      <c r="H27" s="224">
        <f>IF(PRRAS!E661&gt;PRRAS!E30,1,0)</f>
        <v>0</v>
      </c>
      <c r="U27" s="225">
        <v>26207</v>
      </c>
    </row>
    <row r="28" spans="1:21" ht="15" customHeight="1">
      <c r="A28" s="232">
        <f t="shared" si="3"/>
        <v>22</v>
      </c>
      <c r="B28" s="233" t="str">
        <f t="shared" si="1"/>
        <v>O.K.</v>
      </c>
      <c r="C28" s="247" t="s">
        <v>2735</v>
      </c>
      <c r="D28" s="246"/>
      <c r="E28" s="225">
        <f>MAX(G28:L28)</f>
        <v>0</v>
      </c>
      <c r="F28" s="225">
        <v>0</v>
      </c>
      <c r="G28" s="224">
        <f>IF(PRRAS!D662+PRRAS!D663&gt;PRRAS!D39,1,0)</f>
        <v>0</v>
      </c>
      <c r="H28" s="224">
        <f>IF(PRRAS!E662+PRRAS!E663&gt;PRRAS!E39,1,0)</f>
        <v>0</v>
      </c>
      <c r="U28" s="225">
        <v>26215</v>
      </c>
    </row>
    <row r="29" spans="1:21" ht="15" customHeight="1">
      <c r="A29" s="232">
        <f t="shared" si="3"/>
        <v>23</v>
      </c>
      <c r="B29" s="233" t="str">
        <f t="shared" si="1"/>
        <v>O.K.</v>
      </c>
      <c r="C29" s="247" t="s">
        <v>2736</v>
      </c>
      <c r="D29" s="246"/>
      <c r="E29" s="225">
        <f aca="true" t="shared" si="4" ref="E29:E97">MAX(G29:L29)</f>
        <v>0</v>
      </c>
      <c r="F29" s="223">
        <v>0</v>
      </c>
      <c r="G29" s="224">
        <f>IF(ABS(PRRAS!D66-SUM(PRRAS!D664:D667))&gt;1,1,0)</f>
        <v>0</v>
      </c>
      <c r="H29" s="224">
        <f>IF(ABS(PRRAS!E66-SUM(PRRAS!E664:E667))&gt;1,1,0)</f>
        <v>0</v>
      </c>
      <c r="U29" s="225">
        <v>26223</v>
      </c>
    </row>
    <row r="30" spans="1:21" ht="15" customHeight="1">
      <c r="A30" s="232">
        <f t="shared" si="3"/>
        <v>24</v>
      </c>
      <c r="B30" s="233" t="str">
        <f t="shared" si="1"/>
        <v>O.K.</v>
      </c>
      <c r="C30" s="247" t="s">
        <v>2737</v>
      </c>
      <c r="D30" s="246"/>
      <c r="E30" s="225">
        <f t="shared" si="4"/>
        <v>0</v>
      </c>
      <c r="F30" s="223">
        <v>0</v>
      </c>
      <c r="G30" s="224">
        <f>IF(ABS(PRRAS!D67-SUM(PRRAS!D668:PRRAS!D671))&gt;1,1,0)</f>
        <v>0</v>
      </c>
      <c r="H30" s="224">
        <f>IF(ABS(PRRAS!E67-SUM(PRRAS!E668:PRRAS!E671))&gt;1,1,0)</f>
        <v>0</v>
      </c>
      <c r="U30" s="225">
        <v>26240</v>
      </c>
    </row>
    <row r="31" spans="1:21" ht="15" customHeight="1">
      <c r="A31" s="232">
        <f t="shared" si="3"/>
        <v>25</v>
      </c>
      <c r="B31" s="233" t="str">
        <f t="shared" si="1"/>
        <v>O.K.</v>
      </c>
      <c r="C31" s="247" t="s">
        <v>2738</v>
      </c>
      <c r="D31" s="246"/>
      <c r="E31" s="225">
        <f t="shared" si="4"/>
        <v>0</v>
      </c>
      <c r="F31" s="223">
        <v>0</v>
      </c>
      <c r="G31" s="224">
        <f>IF(ABS(PRRAS!D69-SUM(PRRAS!D672:D674))&gt;1,1,0)</f>
        <v>0</v>
      </c>
      <c r="H31" s="224">
        <f>IF(ABS(PRRAS!E69-SUM(PRRAS!E672:E674))&gt;1,1,0)</f>
        <v>0</v>
      </c>
      <c r="U31" s="225">
        <v>26725</v>
      </c>
    </row>
    <row r="32" spans="1:21" ht="15" customHeight="1">
      <c r="A32" s="232">
        <f t="shared" si="3"/>
        <v>26</v>
      </c>
      <c r="B32" s="233" t="str">
        <f t="shared" si="1"/>
        <v>O.K.</v>
      </c>
      <c r="C32" s="247" t="s">
        <v>2739</v>
      </c>
      <c r="D32" s="246"/>
      <c r="E32" s="225">
        <f t="shared" si="4"/>
        <v>0</v>
      </c>
      <c r="F32" s="223">
        <v>0</v>
      </c>
      <c r="G32" s="224">
        <f>IF(ABS(PRRAS!D70-SUM(PRRAS!D675:D677))&gt;1,1,0)</f>
        <v>0</v>
      </c>
      <c r="H32" s="224">
        <f>IF(ABS(PRRAS!E70-SUM(PRRAS!E675:E677))&gt;1,1,0)</f>
        <v>0</v>
      </c>
      <c r="U32" s="225">
        <v>26733</v>
      </c>
    </row>
    <row r="33" spans="1:21" ht="15" customHeight="1">
      <c r="A33" s="232">
        <f t="shared" si="3"/>
        <v>27</v>
      </c>
      <c r="B33" s="233" t="str">
        <f t="shared" si="1"/>
        <v>O.K.</v>
      </c>
      <c r="C33" s="247" t="s">
        <v>2740</v>
      </c>
      <c r="D33" s="246"/>
      <c r="E33" s="225">
        <f>MAX(G33:L33)</f>
        <v>0</v>
      </c>
      <c r="F33" s="223">
        <v>0</v>
      </c>
      <c r="G33" s="224">
        <f>IF(ABS(PRRAS!D75-PRRAS!D678-PRRAS!D679)&gt;1,1,0)</f>
        <v>0</v>
      </c>
      <c r="H33" s="224">
        <f>IF(ABS(PRRAS!E75-PRRAS!E678-PRRAS!E679)&gt;1,1,0)</f>
        <v>0</v>
      </c>
      <c r="U33" s="225">
        <v>26969</v>
      </c>
    </row>
    <row r="34" spans="1:21" ht="15" customHeight="1">
      <c r="A34" s="232">
        <f t="shared" si="3"/>
        <v>28</v>
      </c>
      <c r="B34" s="233" t="str">
        <f t="shared" si="1"/>
        <v>O.K.</v>
      </c>
      <c r="C34" s="247" t="s">
        <v>2741</v>
      </c>
      <c r="D34" s="246"/>
      <c r="E34" s="225">
        <f>MAX(G34:L34)</f>
        <v>0</v>
      </c>
      <c r="F34" s="223">
        <v>0</v>
      </c>
      <c r="G34" s="224">
        <f>IF(ABS(PRRAS!D76-PRRAS!D680-PRRAS!D681)&gt;1,1,0)</f>
        <v>0</v>
      </c>
      <c r="H34" s="224">
        <f>IF(ABS(PRRAS!E76-PRRAS!E680-PRRAS!E681)&gt;1,1,0)</f>
        <v>0</v>
      </c>
      <c r="U34" s="225">
        <v>26977</v>
      </c>
    </row>
    <row r="35" spans="1:21" ht="15" customHeight="1">
      <c r="A35" s="232">
        <f t="shared" si="3"/>
        <v>29</v>
      </c>
      <c r="B35" s="233" t="str">
        <f t="shared" si="1"/>
        <v>O.K.</v>
      </c>
      <c r="C35" s="247" t="s">
        <v>2742</v>
      </c>
      <c r="D35" s="246"/>
      <c r="E35" s="225">
        <f>MAX(G35:L35)</f>
        <v>0</v>
      </c>
      <c r="F35" s="223">
        <v>0</v>
      </c>
      <c r="G35" s="224">
        <f>IF(ABS(PRRAS!D78-SUM(PRRAS!D682:D685))&gt;1,1,0)</f>
        <v>0</v>
      </c>
      <c r="H35" s="224">
        <f>IF(ABS(PRRAS!E78-SUM(PRRAS!E682:E685))&gt;1,1,0)</f>
        <v>0</v>
      </c>
      <c r="U35" s="225">
        <v>26985</v>
      </c>
    </row>
    <row r="36" spans="1:21" ht="15" customHeight="1">
      <c r="A36" s="232">
        <f t="shared" si="3"/>
        <v>30</v>
      </c>
      <c r="B36" s="233" t="str">
        <f t="shared" si="1"/>
        <v>O.K.</v>
      </c>
      <c r="C36" s="247" t="s">
        <v>2743</v>
      </c>
      <c r="D36" s="246"/>
      <c r="E36" s="225">
        <f>MAX(G36:L36)</f>
        <v>0</v>
      </c>
      <c r="F36" s="223">
        <v>0</v>
      </c>
      <c r="G36" s="224">
        <f>IF(ABS(PRRAS!D79-SUM(PRRAS!D686:D689))&gt;1,1,0)</f>
        <v>0</v>
      </c>
      <c r="H36" s="224">
        <f>IF(ABS(PRRAS!E79-SUM(PRRAS!E686:E689))&gt;1,1,0)</f>
        <v>0</v>
      </c>
      <c r="U36" s="225">
        <v>26993</v>
      </c>
    </row>
    <row r="37" spans="1:21" ht="15" customHeight="1">
      <c r="A37" s="232">
        <f t="shared" si="3"/>
        <v>31</v>
      </c>
      <c r="B37" s="233" t="str">
        <f t="shared" si="1"/>
        <v>O.K.</v>
      </c>
      <c r="C37" s="247" t="s">
        <v>2744</v>
      </c>
      <c r="D37" s="246"/>
      <c r="E37" s="225">
        <f t="shared" si="4"/>
        <v>0</v>
      </c>
      <c r="F37" s="223">
        <v>0</v>
      </c>
      <c r="G37" s="224">
        <f>IF(PRRAS!D690&gt;PRRAS!D93,1,0)</f>
        <v>0</v>
      </c>
      <c r="H37" s="224">
        <f>IF(PRRAS!E690&gt;PRRAS!E93,1,0)</f>
        <v>0</v>
      </c>
      <c r="U37" s="225">
        <v>27038</v>
      </c>
    </row>
    <row r="38" spans="1:21" ht="15" customHeight="1">
      <c r="A38" s="232">
        <f t="shared" si="3"/>
        <v>32</v>
      </c>
      <c r="B38" s="233" t="str">
        <f t="shared" si="1"/>
        <v>O.K.</v>
      </c>
      <c r="C38" s="247" t="s">
        <v>2745</v>
      </c>
      <c r="D38" s="246"/>
      <c r="E38" s="225">
        <f t="shared" si="4"/>
        <v>0</v>
      </c>
      <c r="F38" s="223">
        <v>0</v>
      </c>
      <c r="G38" s="224">
        <f>IF(ABS(PRRAS!D108-SUM(PRRAS!D691:D697))&gt;1,1,0)</f>
        <v>0</v>
      </c>
      <c r="H38" s="224">
        <f>IF(ABS(PRRAS!E108-SUM(PRRAS!E691:E697))&gt;1,1,0)</f>
        <v>0</v>
      </c>
      <c r="U38" s="225">
        <v>27054</v>
      </c>
    </row>
    <row r="39" spans="1:21" ht="15" customHeight="1">
      <c r="A39" s="232">
        <f t="shared" si="3"/>
        <v>33</v>
      </c>
      <c r="B39" s="233" t="str">
        <f t="shared" si="1"/>
        <v>O.K.</v>
      </c>
      <c r="C39" s="247" t="s">
        <v>2746</v>
      </c>
      <c r="D39" s="246"/>
      <c r="E39" s="225">
        <f t="shared" si="4"/>
        <v>0</v>
      </c>
      <c r="F39" s="223">
        <v>0</v>
      </c>
      <c r="G39" s="224">
        <f>IF(SUM(PRRAS!D698:D700)&gt;PRRAS!D127,1,0)</f>
        <v>0</v>
      </c>
      <c r="H39" s="224">
        <f>IF(SUM(PRRAS!E698:E700)&gt;PRRAS!E127,1,0)</f>
        <v>0</v>
      </c>
      <c r="U39" s="225">
        <v>27062</v>
      </c>
    </row>
    <row r="40" spans="1:21" ht="15" customHeight="1">
      <c r="A40" s="232">
        <f t="shared" si="3"/>
        <v>34</v>
      </c>
      <c r="B40" s="233" t="str">
        <f t="shared" si="1"/>
        <v>O.K.</v>
      </c>
      <c r="C40" s="247" t="s">
        <v>2747</v>
      </c>
      <c r="D40" s="246"/>
      <c r="E40" s="225">
        <f t="shared" si="4"/>
        <v>0</v>
      </c>
      <c r="F40" s="223">
        <v>0</v>
      </c>
      <c r="G40" s="224">
        <f>IF(PRRAS!D701+PRRAS!D702&gt;PRRAS!D166,1,0)</f>
        <v>0</v>
      </c>
      <c r="H40" s="224">
        <f>IF(PRRAS!E701+PRRAS!E702&gt;PRRAS!E166,1,0)</f>
        <v>0</v>
      </c>
      <c r="U40" s="225">
        <v>27095</v>
      </c>
    </row>
    <row r="41" spans="1:21" ht="15" customHeight="1">
      <c r="A41" s="232">
        <f t="shared" si="3"/>
        <v>35</v>
      </c>
      <c r="B41" s="233" t="str">
        <f t="shared" si="1"/>
        <v>O.K.</v>
      </c>
      <c r="C41" s="247" t="s">
        <v>2748</v>
      </c>
      <c r="D41" s="246"/>
      <c r="E41" s="225">
        <f>MAX(G41:L41)</f>
        <v>0</v>
      </c>
      <c r="F41" s="223">
        <v>0</v>
      </c>
      <c r="G41" s="224">
        <f>IF(PRRAS!D703&gt;PRRAS!D174,1,0)</f>
        <v>0</v>
      </c>
      <c r="H41" s="224">
        <f>IF(PRRAS!E703&gt;PRRAS!E174,1,0)</f>
        <v>0</v>
      </c>
      <c r="U41" s="225">
        <v>27100</v>
      </c>
    </row>
    <row r="42" spans="1:21" ht="15" customHeight="1">
      <c r="A42" s="232">
        <f t="shared" si="3"/>
        <v>36</v>
      </c>
      <c r="B42" s="233" t="str">
        <f t="shared" si="1"/>
        <v>O.K.</v>
      </c>
      <c r="C42" s="247" t="s">
        <v>2749</v>
      </c>
      <c r="D42" s="246"/>
      <c r="E42" s="225">
        <f t="shared" si="4"/>
        <v>0</v>
      </c>
      <c r="F42" s="223">
        <v>0</v>
      </c>
      <c r="G42" s="224">
        <f>IF(PRRAS!D704&gt;PRRAS!D190,1,0)</f>
        <v>0</v>
      </c>
      <c r="H42" s="224">
        <f>IF(PRRAS!E704&gt;PRRAS!E190,1,0)</f>
        <v>0</v>
      </c>
      <c r="U42" s="225">
        <v>27302</v>
      </c>
    </row>
    <row r="43" spans="1:21" ht="15" customHeight="1">
      <c r="A43" s="232">
        <f t="shared" si="3"/>
        <v>37</v>
      </c>
      <c r="B43" s="233" t="str">
        <f t="shared" si="1"/>
        <v>O.K.</v>
      </c>
      <c r="C43" s="247" t="s">
        <v>2750</v>
      </c>
      <c r="D43" s="246"/>
      <c r="E43" s="225">
        <f t="shared" si="4"/>
        <v>0</v>
      </c>
      <c r="F43" s="223">
        <v>0</v>
      </c>
      <c r="G43" s="224">
        <f>IF(PRRAS!D705&gt;PRRAS!D191,1,0)</f>
        <v>0</v>
      </c>
      <c r="H43" s="224">
        <f>IF(PRRAS!E705&gt;PRRAS!E191,1,0)</f>
        <v>0</v>
      </c>
      <c r="U43" s="225">
        <v>27319</v>
      </c>
    </row>
    <row r="44" spans="1:21" ht="15" customHeight="1">
      <c r="A44" s="232">
        <f t="shared" si="3"/>
        <v>38</v>
      </c>
      <c r="B44" s="233" t="str">
        <f t="shared" si="1"/>
        <v>O.K.</v>
      </c>
      <c r="C44" s="247" t="s">
        <v>2751</v>
      </c>
      <c r="D44" s="246"/>
      <c r="E44" s="225">
        <f t="shared" si="4"/>
        <v>0</v>
      </c>
      <c r="F44" s="223">
        <v>0</v>
      </c>
      <c r="G44" s="224">
        <f>IF(SUM(PRRAS!D706:D708)&gt;PRRAS!D192,1,0)</f>
        <v>0</v>
      </c>
      <c r="H44" s="224">
        <f>IF(SUM(PRRAS!E706:E708)&gt;PRRAS!E192,1,0)</f>
        <v>0</v>
      </c>
      <c r="U44" s="225">
        <v>27327</v>
      </c>
    </row>
    <row r="45" spans="1:21" ht="15" customHeight="1">
      <c r="A45" s="232">
        <f t="shared" si="3"/>
        <v>39</v>
      </c>
      <c r="B45" s="233" t="str">
        <f t="shared" si="1"/>
        <v>O.K.</v>
      </c>
      <c r="C45" s="247" t="s">
        <v>2752</v>
      </c>
      <c r="D45" s="246"/>
      <c r="E45" s="225">
        <f>MAX(G45:L45)</f>
        <v>0</v>
      </c>
      <c r="F45" s="223">
        <v>0</v>
      </c>
      <c r="G45" s="224">
        <f>IF(PRRAS!D709&gt;PRRAS!D194,1,0)</f>
        <v>0</v>
      </c>
      <c r="H45" s="224">
        <f>IF(PRRAS!E709&gt;PRRAS!E194,1,0)</f>
        <v>0</v>
      </c>
      <c r="U45" s="225">
        <v>27360</v>
      </c>
    </row>
    <row r="46" spans="1:21" ht="15" customHeight="1">
      <c r="A46" s="232">
        <f t="shared" si="3"/>
        <v>40</v>
      </c>
      <c r="B46" s="233" t="str">
        <f t="shared" si="1"/>
        <v>O.K.</v>
      </c>
      <c r="C46" s="247" t="s">
        <v>2753</v>
      </c>
      <c r="D46" s="246"/>
      <c r="E46" s="225">
        <f t="shared" si="4"/>
        <v>0</v>
      </c>
      <c r="F46" s="223">
        <v>0</v>
      </c>
      <c r="G46" s="224">
        <f>IF(PRRAS!D710&gt;PRRAS!D197,1,0)</f>
        <v>0</v>
      </c>
      <c r="H46" s="224">
        <f>IF(PRRAS!E710&gt;PRRAS!E197,1,0)</f>
        <v>0</v>
      </c>
      <c r="U46" s="225">
        <v>27394</v>
      </c>
    </row>
    <row r="47" spans="1:21" ht="15" customHeight="1">
      <c r="A47" s="232">
        <f t="shared" si="3"/>
        <v>41</v>
      </c>
      <c r="B47" s="233" t="str">
        <f t="shared" si="1"/>
        <v>O.K.</v>
      </c>
      <c r="C47" s="247" t="s">
        <v>2754</v>
      </c>
      <c r="D47" s="246"/>
      <c r="E47" s="225">
        <f t="shared" si="4"/>
        <v>0</v>
      </c>
      <c r="F47" s="223">
        <v>0</v>
      </c>
      <c r="G47" s="224">
        <f>IF(PRRAS!D711&gt;PRRAS!D198,1,0)</f>
        <v>0</v>
      </c>
      <c r="H47" s="224">
        <f>IF(PRRAS!E711&gt;PRRAS!E198,1,0)</f>
        <v>0</v>
      </c>
      <c r="U47" s="225">
        <v>27409</v>
      </c>
    </row>
    <row r="48" spans="1:21" ht="15" customHeight="1">
      <c r="A48" s="232">
        <f t="shared" si="3"/>
        <v>42</v>
      </c>
      <c r="B48" s="233" t="str">
        <f t="shared" si="1"/>
        <v>O.K.</v>
      </c>
      <c r="C48" s="247" t="s">
        <v>2755</v>
      </c>
      <c r="D48" s="246"/>
      <c r="E48" s="225">
        <f t="shared" si="4"/>
        <v>0</v>
      </c>
      <c r="F48" s="223">
        <v>0</v>
      </c>
      <c r="G48" s="224">
        <f>IF(ABS(PRRAS!D712+PRRAS!D713-PRRAS!D206)&gt;1,1,0)</f>
        <v>0</v>
      </c>
      <c r="H48" s="224">
        <f>IF(ABS(PRRAS!E712+PRRAS!E713-PRRAS!E206)&gt;1,1,0)</f>
        <v>0</v>
      </c>
      <c r="U48" s="225">
        <v>27417</v>
      </c>
    </row>
    <row r="49" spans="1:21" ht="15" customHeight="1">
      <c r="A49" s="232">
        <f t="shared" si="3"/>
        <v>43</v>
      </c>
      <c r="B49" s="233" t="str">
        <f t="shared" si="1"/>
        <v>O.K.</v>
      </c>
      <c r="C49" s="247" t="s">
        <v>2756</v>
      </c>
      <c r="D49" s="246"/>
      <c r="E49" s="225">
        <f t="shared" si="4"/>
        <v>0</v>
      </c>
      <c r="F49" s="223">
        <v>0</v>
      </c>
      <c r="G49" s="224">
        <f>IF(ABS(PRRAS!D714+PRRAS!D715-PRRAS!D207)&gt;1,1,0)</f>
        <v>0</v>
      </c>
      <c r="H49" s="224">
        <f>IF(ABS(PRRAS!E714+PRRAS!E715-PRRAS!E207)&gt;1,1,0)</f>
        <v>0</v>
      </c>
      <c r="U49" s="225">
        <v>27425</v>
      </c>
    </row>
    <row r="50" spans="1:21" ht="15" customHeight="1">
      <c r="A50" s="232">
        <f t="shared" si="3"/>
        <v>44</v>
      </c>
      <c r="B50" s="233" t="str">
        <f t="shared" si="1"/>
        <v>O.K.</v>
      </c>
      <c r="C50" s="247" t="s">
        <v>2757</v>
      </c>
      <c r="D50" s="246"/>
      <c r="E50" s="225">
        <f t="shared" si="4"/>
        <v>0</v>
      </c>
      <c r="F50" s="223">
        <v>0</v>
      </c>
      <c r="G50" s="224">
        <f>IF(ABS(PRRAS!D716+PRRAS!D717-PRRAS!D208)&gt;1,1,0)</f>
        <v>0</v>
      </c>
      <c r="H50" s="224">
        <f>IF(ABS(PRRAS!E716+PRRAS!E717-PRRAS!E208)&gt;1,1,0)</f>
        <v>0</v>
      </c>
      <c r="U50" s="225">
        <v>27513</v>
      </c>
    </row>
    <row r="51" spans="1:21" ht="15" customHeight="1">
      <c r="A51" s="232">
        <f t="shared" si="3"/>
        <v>45</v>
      </c>
      <c r="B51" s="233" t="str">
        <f t="shared" si="1"/>
        <v>O.K.</v>
      </c>
      <c r="C51" s="247" t="s">
        <v>2758</v>
      </c>
      <c r="D51" s="246"/>
      <c r="E51" s="225">
        <f t="shared" si="4"/>
        <v>0</v>
      </c>
      <c r="F51" s="223">
        <v>0</v>
      </c>
      <c r="G51" s="224">
        <f>IF(ABS(PRRAS!D718+PRRAS!D719-PRRAS!D209)&gt;1,1,0)</f>
        <v>0</v>
      </c>
      <c r="H51" s="224">
        <f>IF(ABS(PRRAS!E718+PRRAS!E719-PRRAS!E209)&gt;1,1,0)</f>
        <v>0</v>
      </c>
      <c r="U51" s="225">
        <v>27521</v>
      </c>
    </row>
    <row r="52" spans="1:21" ht="15" customHeight="1">
      <c r="A52" s="232">
        <f t="shared" si="3"/>
        <v>46</v>
      </c>
      <c r="B52" s="233" t="str">
        <f t="shared" si="1"/>
        <v>O.K.</v>
      </c>
      <c r="C52" s="247" t="s">
        <v>2759</v>
      </c>
      <c r="D52" s="246"/>
      <c r="E52" s="225">
        <f t="shared" si="4"/>
        <v>0</v>
      </c>
      <c r="F52" s="223">
        <v>0</v>
      </c>
      <c r="G52" s="224">
        <f>IF(ABS(PRRAS!D211-SUM(PRRAS!D720:D723))&gt;1,1,0)</f>
        <v>0</v>
      </c>
      <c r="H52" s="224">
        <f>IF(ABS(PRRAS!E211-SUM(PRRAS!E720:E723))&gt;1,1,0)</f>
        <v>0</v>
      </c>
      <c r="U52" s="225">
        <v>27530</v>
      </c>
    </row>
    <row r="53" spans="1:21" ht="15" customHeight="1">
      <c r="A53" s="232">
        <f t="shared" si="3"/>
        <v>47</v>
      </c>
      <c r="B53" s="233" t="str">
        <f t="shared" si="1"/>
        <v>O.K.</v>
      </c>
      <c r="C53" s="247" t="s">
        <v>2760</v>
      </c>
      <c r="D53" s="246"/>
      <c r="E53" s="225">
        <f t="shared" si="4"/>
        <v>0</v>
      </c>
      <c r="F53" s="223">
        <v>0</v>
      </c>
      <c r="G53" s="224">
        <f>IF(ABS(PRRAS!D212-SUM(PRRAS!D724:D726))&gt;1,1,0)</f>
        <v>0</v>
      </c>
      <c r="H53" s="224">
        <f>IF(ABS(PRRAS!E212-SUM(PRRAS!E724:E726))&gt;1,1,0)</f>
        <v>0</v>
      </c>
      <c r="U53" s="225">
        <v>27572</v>
      </c>
    </row>
    <row r="54" spans="1:21" ht="15" customHeight="1">
      <c r="A54" s="232">
        <f t="shared" si="3"/>
        <v>48</v>
      </c>
      <c r="B54" s="233" t="str">
        <f t="shared" si="1"/>
        <v>O.K.</v>
      </c>
      <c r="C54" s="247" t="s">
        <v>2761</v>
      </c>
      <c r="D54" s="246"/>
      <c r="E54" s="225">
        <f t="shared" si="4"/>
        <v>0</v>
      </c>
      <c r="F54" s="223">
        <v>0</v>
      </c>
      <c r="G54" s="224">
        <f>IF(ABS(PRRAS!D213-SUM(PRRAS!D727:D732))&gt;1,1,0)</f>
        <v>0</v>
      </c>
      <c r="H54" s="224">
        <f>IF(ABS(PRRAS!E213-SUM(PRRAS!E727:E732))&gt;1,1,0)</f>
        <v>0</v>
      </c>
      <c r="U54" s="225">
        <v>27597</v>
      </c>
    </row>
    <row r="55" spans="1:21" ht="15" customHeight="1">
      <c r="A55" s="232">
        <f t="shared" si="3"/>
        <v>49</v>
      </c>
      <c r="B55" s="233" t="str">
        <f t="shared" si="1"/>
        <v>O.K.</v>
      </c>
      <c r="C55" s="247" t="s">
        <v>2762</v>
      </c>
      <c r="D55" s="246"/>
      <c r="E55" s="225">
        <f t="shared" si="4"/>
        <v>0</v>
      </c>
      <c r="F55" s="223">
        <v>0</v>
      </c>
      <c r="G55" s="224">
        <f>IF(SUM(PRRAS!D733:D735)&gt;PRRAS!D216,1,0)</f>
        <v>0</v>
      </c>
      <c r="H55" s="224">
        <f>IF(SUM(PRRAS!E733:E735)&gt;PRRAS!E216,1,0)</f>
        <v>0</v>
      </c>
      <c r="U55" s="225">
        <v>27716</v>
      </c>
    </row>
    <row r="56" spans="1:21" ht="15" customHeight="1">
      <c r="A56" s="232">
        <f t="shared" si="3"/>
        <v>50</v>
      </c>
      <c r="B56" s="233" t="str">
        <f t="shared" si="1"/>
        <v>O.K.</v>
      </c>
      <c r="C56" s="247" t="s">
        <v>2763</v>
      </c>
      <c r="D56" s="246"/>
      <c r="E56" s="225">
        <f t="shared" si="4"/>
        <v>0</v>
      </c>
      <c r="F56" s="223">
        <v>0</v>
      </c>
      <c r="G56" s="224">
        <f>IF(ABS(PRRAS!D217-SUM(PRRAS!D736:D742))&gt;1,1,0)</f>
        <v>0</v>
      </c>
      <c r="H56" s="224">
        <f>IF(ABS(PRRAS!E217-SUM(PRRAS!E736:E742))&gt;1,1,0)</f>
        <v>0</v>
      </c>
      <c r="U56" s="225">
        <v>27804</v>
      </c>
    </row>
    <row r="57" spans="1:21" ht="15" customHeight="1">
      <c r="A57" s="232">
        <f t="shared" si="3"/>
        <v>51</v>
      </c>
      <c r="B57" s="233" t="str">
        <f t="shared" si="1"/>
        <v>O.K.</v>
      </c>
      <c r="C57" s="247" t="s">
        <v>2764</v>
      </c>
      <c r="D57" s="246"/>
      <c r="E57" s="225">
        <f t="shared" si="4"/>
        <v>0</v>
      </c>
      <c r="F57" s="223">
        <v>0</v>
      </c>
      <c r="G57" s="224">
        <f>IF(PRRAS!D743&gt;PRRAS!D222,1,0)</f>
        <v>0</v>
      </c>
      <c r="H57" s="224">
        <f>IF(PRRAS!E743&gt;PRRAS!E222,1,0)</f>
        <v>0</v>
      </c>
      <c r="U57" s="225">
        <v>27888</v>
      </c>
    </row>
    <row r="58" spans="1:21" ht="15" customHeight="1">
      <c r="A58" s="232">
        <f t="shared" si="3"/>
        <v>52</v>
      </c>
      <c r="B58" s="233" t="str">
        <f t="shared" si="1"/>
        <v>O.K.</v>
      </c>
      <c r="C58" s="247" t="s">
        <v>2765</v>
      </c>
      <c r="D58" s="246"/>
      <c r="E58" s="225">
        <f t="shared" si="4"/>
        <v>0</v>
      </c>
      <c r="F58" s="223">
        <v>0</v>
      </c>
      <c r="G58" s="224">
        <f>IF(ABS(PRRAS!D230-PRRAS!D744-PRRAS!D745)&gt;1,1,0)</f>
        <v>0</v>
      </c>
      <c r="H58" s="224">
        <f>IF(ABS(PRRAS!E230-PRRAS!E744-PRRAS!E745)&gt;1,1,0)</f>
        <v>0</v>
      </c>
      <c r="U58" s="225">
        <v>27907</v>
      </c>
    </row>
    <row r="59" spans="1:21" ht="15" customHeight="1">
      <c r="A59" s="232">
        <f t="shared" si="3"/>
        <v>53</v>
      </c>
      <c r="B59" s="233" t="str">
        <f t="shared" si="1"/>
        <v>O.K.</v>
      </c>
      <c r="C59" s="247" t="s">
        <v>2766</v>
      </c>
      <c r="D59" s="246"/>
      <c r="E59" s="225">
        <f t="shared" si="4"/>
        <v>0</v>
      </c>
      <c r="F59" s="223">
        <v>0</v>
      </c>
      <c r="G59" s="224">
        <f>IF(ABS(PRRAS!D240-SUM(PRRAS!D746:D752))&gt;1,1,0)</f>
        <v>0</v>
      </c>
      <c r="H59" s="224">
        <f>IF(ABS(PRRAS!E240-SUM(PRRAS!E746:E752))&gt;1,1,0)</f>
        <v>0</v>
      </c>
      <c r="U59" s="225">
        <v>27931</v>
      </c>
    </row>
    <row r="60" spans="1:21" ht="15" customHeight="1">
      <c r="A60" s="232">
        <f t="shared" si="3"/>
        <v>54</v>
      </c>
      <c r="B60" s="233" t="str">
        <f t="shared" si="1"/>
        <v>O.K.</v>
      </c>
      <c r="C60" s="247" t="s">
        <v>2767</v>
      </c>
      <c r="D60" s="246"/>
      <c r="E60" s="225">
        <f t="shared" si="4"/>
        <v>0</v>
      </c>
      <c r="F60" s="223">
        <v>0</v>
      </c>
      <c r="G60" s="224">
        <f>IF(ABS(PRRAS!D241-SUM(PRRAS!D753:D759))&gt;1,1,0)</f>
        <v>0</v>
      </c>
      <c r="H60" s="224">
        <f>IF(ABS(PRRAS!E241-SUM(PRRAS!E753:E759))&gt;1,1,0)</f>
        <v>0</v>
      </c>
      <c r="U60" s="225">
        <v>28006</v>
      </c>
    </row>
    <row r="61" spans="1:21" ht="15" customHeight="1">
      <c r="A61" s="232">
        <f t="shared" si="3"/>
        <v>55</v>
      </c>
      <c r="B61" s="233" t="str">
        <f t="shared" si="1"/>
        <v>O.K.</v>
      </c>
      <c r="C61" s="247" t="s">
        <v>2768</v>
      </c>
      <c r="D61" s="246"/>
      <c r="E61" s="225">
        <f t="shared" si="4"/>
        <v>0</v>
      </c>
      <c r="F61" s="223">
        <v>0</v>
      </c>
      <c r="G61" s="224">
        <f>IF(ABS(PRRAS!D250-SUM(PRRAS!D760:D768))&gt;1,1,0)</f>
        <v>0</v>
      </c>
      <c r="H61" s="224">
        <f>IF(ABS(PRRAS!E250-SUM(PRRAS!E760:E768))&gt;1,1,0)</f>
        <v>0</v>
      </c>
      <c r="U61" s="225">
        <v>28014</v>
      </c>
    </row>
    <row r="62" spans="1:21" ht="15" customHeight="1">
      <c r="A62" s="232">
        <f t="shared" si="3"/>
        <v>56</v>
      </c>
      <c r="B62" s="233" t="str">
        <f t="shared" si="1"/>
        <v>O.K.</v>
      </c>
      <c r="C62" s="247" t="s">
        <v>2769</v>
      </c>
      <c r="D62" s="246"/>
      <c r="E62" s="225">
        <f t="shared" si="4"/>
        <v>0</v>
      </c>
      <c r="F62" s="223">
        <v>0</v>
      </c>
      <c r="G62" s="224">
        <f>IF(ABS(PRRAS!D251-SUM(PRRAS!D769:D777))&gt;1,1,0)</f>
        <v>0</v>
      </c>
      <c r="H62" s="224">
        <f>IF(ABS(PRRAS!E251-SUM(PRRAS!E769:E777))&gt;1,1,0)</f>
        <v>0</v>
      </c>
      <c r="U62" s="225">
        <v>28143</v>
      </c>
    </row>
    <row r="63" spans="1:21" ht="15" customHeight="1">
      <c r="A63" s="232">
        <f t="shared" si="3"/>
        <v>57</v>
      </c>
      <c r="B63" s="233" t="str">
        <f t="shared" si="1"/>
        <v>O.K.</v>
      </c>
      <c r="C63" s="247" t="s">
        <v>2770</v>
      </c>
      <c r="D63" s="246"/>
      <c r="E63" s="225">
        <f t="shared" si="4"/>
        <v>0</v>
      </c>
      <c r="F63" s="223">
        <v>0</v>
      </c>
      <c r="G63" s="224">
        <f>IF(ABS(PRRAS!D261-SUM(PRRAS!D778:D780))&gt;1,1,0)</f>
        <v>0</v>
      </c>
      <c r="H63" s="224">
        <f>IF(ABS(PRRAS!E261-SUM(PRRAS!E778:E780))&gt;1,1,0)</f>
        <v>0</v>
      </c>
      <c r="U63" s="225">
        <v>28151</v>
      </c>
    </row>
    <row r="64" spans="1:21" ht="15" customHeight="1">
      <c r="A64" s="232">
        <f t="shared" si="3"/>
        <v>58</v>
      </c>
      <c r="B64" s="233" t="str">
        <f t="shared" si="1"/>
        <v>O.K.</v>
      </c>
      <c r="C64" s="247" t="s">
        <v>2771</v>
      </c>
      <c r="D64" s="246"/>
      <c r="E64" s="225">
        <f t="shared" si="4"/>
        <v>0</v>
      </c>
      <c r="F64" s="223">
        <v>0</v>
      </c>
      <c r="G64" s="224">
        <f>IF(ABS(PRRAS!D262-SUM(PRRAS!D781:D784))&gt;1,1,0)</f>
        <v>0</v>
      </c>
      <c r="H64" s="224">
        <f>IF(ABS(PRRAS!E262-SUM(PRRAS!E781:E784))&gt;1,1,0)</f>
        <v>0</v>
      </c>
      <c r="U64" s="225">
        <v>28160</v>
      </c>
    </row>
    <row r="65" spans="1:21" ht="15" customHeight="1">
      <c r="A65" s="232">
        <f t="shared" si="3"/>
        <v>59</v>
      </c>
      <c r="B65" s="233" t="str">
        <f t="shared" si="1"/>
        <v>O.K.</v>
      </c>
      <c r="C65" s="247" t="s">
        <v>2772</v>
      </c>
      <c r="D65" s="246"/>
      <c r="E65" s="225">
        <f t="shared" si="4"/>
        <v>0</v>
      </c>
      <c r="F65" s="223">
        <v>0</v>
      </c>
      <c r="G65" s="224">
        <f>IF(ABS(PRRAS!D265-SUM(PRRAS!D785:D793))&gt;1,1,0)</f>
        <v>0</v>
      </c>
      <c r="H65" s="224">
        <f>IF(ABS(PRRAS!E265-SUM(PRRAS!E785:E793))&gt;1,1,0)</f>
        <v>0</v>
      </c>
      <c r="U65" s="225">
        <v>28178</v>
      </c>
    </row>
    <row r="66" spans="1:21" ht="15" customHeight="1">
      <c r="A66" s="232">
        <f t="shared" si="3"/>
        <v>60</v>
      </c>
      <c r="B66" s="233" t="str">
        <f t="shared" si="1"/>
        <v>O.K.</v>
      </c>
      <c r="C66" s="247" t="s">
        <v>2773</v>
      </c>
      <c r="D66" s="246"/>
      <c r="E66" s="225">
        <f t="shared" si="4"/>
        <v>0</v>
      </c>
      <c r="F66" s="223">
        <v>0</v>
      </c>
      <c r="G66" s="224">
        <f>IF(ABS(PRRAS!D266-SUM(PRRAS!D794:D798))&gt;1,1,0)</f>
        <v>0</v>
      </c>
      <c r="H66" s="224">
        <f>IF(ABS(PRRAS!E266-SUM(PRRAS!E794:E798))&gt;1,1,0)</f>
        <v>0</v>
      </c>
      <c r="U66" s="225">
        <v>28186</v>
      </c>
    </row>
    <row r="67" spans="1:21" ht="15" customHeight="1">
      <c r="A67" s="232">
        <f t="shared" si="3"/>
        <v>61</v>
      </c>
      <c r="B67" s="233" t="str">
        <f t="shared" si="1"/>
        <v>O.K.</v>
      </c>
      <c r="C67" s="247" t="s">
        <v>2774</v>
      </c>
      <c r="D67" s="246"/>
      <c r="E67" s="225">
        <f t="shared" si="4"/>
        <v>0</v>
      </c>
      <c r="F67" s="223">
        <v>0</v>
      </c>
      <c r="G67" s="224">
        <f>IF(PRRAS!D799&gt;PRRAS!D270,1,0)</f>
        <v>0</v>
      </c>
      <c r="H67" s="224">
        <f>IF(PRRAS!E799&gt;PRRAS!E270,1,0)</f>
        <v>0</v>
      </c>
      <c r="U67" s="225">
        <v>28194</v>
      </c>
    </row>
    <row r="68" spans="1:21" ht="15" customHeight="1">
      <c r="A68" s="232">
        <f t="shared" si="3"/>
        <v>62</v>
      </c>
      <c r="B68" s="233" t="str">
        <f t="shared" si="1"/>
        <v>O.K.</v>
      </c>
      <c r="C68" s="247" t="s">
        <v>2775</v>
      </c>
      <c r="D68" s="246"/>
      <c r="E68" s="225">
        <f t="shared" si="4"/>
        <v>0</v>
      </c>
      <c r="F68" s="223">
        <v>0</v>
      </c>
      <c r="G68" s="224">
        <f>IF(ABS(PRRAS!D284-SUM(PRRAS!D800:D803))&gt;1,1,0)</f>
        <v>0</v>
      </c>
      <c r="H68" s="224">
        <f>IF(ABS(PRRAS!E284-SUM(PRRAS!E800:E803))&gt;1,1,0)</f>
        <v>0</v>
      </c>
      <c r="U68" s="225">
        <v>28284</v>
      </c>
    </row>
    <row r="69" spans="1:21" ht="15" customHeight="1">
      <c r="A69" s="232">
        <f t="shared" si="3"/>
        <v>63</v>
      </c>
      <c r="B69" s="233" t="str">
        <f t="shared" si="1"/>
        <v>O.K.</v>
      </c>
      <c r="C69" s="247" t="s">
        <v>2776</v>
      </c>
      <c r="D69" s="246"/>
      <c r="E69" s="225">
        <f t="shared" si="4"/>
        <v>0</v>
      </c>
      <c r="F69" s="223">
        <v>0</v>
      </c>
      <c r="G69" s="224">
        <f>IF(ABS(PRRAS!D285-SUM(PRRAS!D804:D808))&gt;1,1,0)</f>
        <v>0</v>
      </c>
      <c r="H69" s="224">
        <f>IF(ABS(PRRAS!E285-SUM(PRRAS!E804:E808))&gt;1,1,0)</f>
        <v>0</v>
      </c>
      <c r="U69" s="225">
        <v>28330</v>
      </c>
    </row>
    <row r="70" spans="1:21" ht="15" customHeight="1">
      <c r="A70" s="232">
        <f t="shared" si="3"/>
        <v>64</v>
      </c>
      <c r="B70" s="233" t="str">
        <f t="shared" si="1"/>
        <v>O.K.</v>
      </c>
      <c r="C70" s="247" t="s">
        <v>2777</v>
      </c>
      <c r="D70" s="246"/>
      <c r="E70" s="225">
        <f t="shared" si="4"/>
        <v>0</v>
      </c>
      <c r="F70" s="223">
        <v>0</v>
      </c>
      <c r="G70" s="224">
        <f>IF(ABS(PRRAS!D286-SUM(PRRAS!D809:D810))&gt;1,1,0)</f>
        <v>0</v>
      </c>
      <c r="H70" s="224">
        <f>IF(ABS(PRRAS!E286-SUM(PRRAS!E809:E810))&gt;1,1,0)</f>
        <v>0</v>
      </c>
      <c r="U70" s="225">
        <v>28348</v>
      </c>
    </row>
    <row r="71" spans="1:21" ht="15" customHeight="1">
      <c r="A71" s="232">
        <f t="shared" si="3"/>
        <v>65</v>
      </c>
      <c r="B71" s="233" t="str">
        <f t="shared" si="1"/>
        <v>O.K.</v>
      </c>
      <c r="C71" s="247" t="s">
        <v>2778</v>
      </c>
      <c r="D71" s="246"/>
      <c r="E71" s="225">
        <f>MAX(G71:L71)</f>
        <v>0</v>
      </c>
      <c r="F71" s="223">
        <v>0</v>
      </c>
      <c r="G71" s="224">
        <f>IF(ABS(PRRAS!D287-SUM(PRRAS!D811:D812))&gt;1,1,0)</f>
        <v>0</v>
      </c>
      <c r="H71" s="224">
        <f>IF(ABS(PRRAS!E287-SUM(PRRAS!E811:E812))&gt;1,1,0)</f>
        <v>0</v>
      </c>
      <c r="U71" s="225">
        <v>28356</v>
      </c>
    </row>
    <row r="72" spans="1:21" ht="15" customHeight="1">
      <c r="A72" s="232">
        <f t="shared" si="3"/>
        <v>66</v>
      </c>
      <c r="B72" s="233" t="str">
        <f t="shared" si="1"/>
        <v>O.K.</v>
      </c>
      <c r="C72" s="247" t="s">
        <v>2779</v>
      </c>
      <c r="D72" s="246"/>
      <c r="E72" s="225">
        <f t="shared" si="4"/>
        <v>0</v>
      </c>
      <c r="F72" s="223">
        <v>0</v>
      </c>
      <c r="G72" s="224">
        <f>IF(PRRAS!D813+PRRAS!D814&gt;PRRAS!D431,1,0)</f>
        <v>0</v>
      </c>
      <c r="H72" s="224">
        <f>IF(PRRAS!E813+PRRAS!E814&gt;PRRAS!E431,1,0)</f>
        <v>0</v>
      </c>
      <c r="U72" s="225">
        <v>28364</v>
      </c>
    </row>
    <row r="73" spans="1:21" ht="15" customHeight="1">
      <c r="A73" s="232">
        <f t="shared" si="3"/>
        <v>67</v>
      </c>
      <c r="B73" s="233" t="str">
        <f aca="true" t="shared" si="5" ref="B73:B136">IF(E73=1,"Pogreška",IF(F73=1,"Provjera","O.K."))</f>
        <v>O.K.</v>
      </c>
      <c r="C73" s="247" t="s">
        <v>2780</v>
      </c>
      <c r="D73" s="246"/>
      <c r="E73" s="225">
        <f t="shared" si="4"/>
        <v>0</v>
      </c>
      <c r="F73" s="223">
        <v>0</v>
      </c>
      <c r="G73" s="224">
        <f>IF(PRRAS!D815+PRRAS!D816&gt;PRRAS!D434,1,0)</f>
        <v>0</v>
      </c>
      <c r="H73" s="224">
        <f>IF(PRRAS!E815+PRRAS!E816&gt;PRRAS!E434,1,0)</f>
        <v>0</v>
      </c>
      <c r="U73" s="225">
        <v>28397</v>
      </c>
    </row>
    <row r="74" spans="1:21" ht="15" customHeight="1">
      <c r="A74" s="232">
        <f t="shared" si="3"/>
        <v>68</v>
      </c>
      <c r="B74" s="233" t="str">
        <f t="shared" si="5"/>
        <v>O.K.</v>
      </c>
      <c r="C74" s="247" t="s">
        <v>2781</v>
      </c>
      <c r="D74" s="246"/>
      <c r="E74" s="225">
        <f t="shared" si="4"/>
        <v>0</v>
      </c>
      <c r="F74" s="223">
        <v>0</v>
      </c>
      <c r="G74" s="224">
        <f>IF(PRRAS!D817+PRRAS!D818&gt;PRRAS!D435,1,0)</f>
        <v>0</v>
      </c>
      <c r="H74" s="224">
        <f>IF(PRRAS!E817+PRRAS!E818&gt;PRRAS!E435,1,0)</f>
        <v>0</v>
      </c>
      <c r="U74" s="225">
        <v>28573</v>
      </c>
    </row>
    <row r="75" spans="1:21" ht="15" customHeight="1">
      <c r="A75" s="232">
        <f t="shared" si="3"/>
        <v>69</v>
      </c>
      <c r="B75" s="233" t="str">
        <f t="shared" si="5"/>
        <v>O.K.</v>
      </c>
      <c r="C75" s="247" t="s">
        <v>2782</v>
      </c>
      <c r="D75" s="246"/>
      <c r="E75" s="225">
        <f t="shared" si="4"/>
        <v>0</v>
      </c>
      <c r="F75" s="223">
        <v>0</v>
      </c>
      <c r="G75" s="224">
        <f>IF(PRRAS!D819+PRRAS!D820&gt;PRRAS!D436,1,0)</f>
        <v>0</v>
      </c>
      <c r="H75" s="224">
        <f>IF(PRRAS!E819+PRRAS!E820&gt;PRRAS!E436,1,0)</f>
        <v>0</v>
      </c>
      <c r="U75" s="225">
        <v>28637</v>
      </c>
    </row>
    <row r="76" spans="1:21" ht="15" customHeight="1">
      <c r="A76" s="232">
        <f t="shared" si="3"/>
        <v>70</v>
      </c>
      <c r="B76" s="233" t="str">
        <f t="shared" si="5"/>
        <v>O.K.</v>
      </c>
      <c r="C76" s="247" t="s">
        <v>2783</v>
      </c>
      <c r="D76" s="246"/>
      <c r="E76" s="225">
        <f t="shared" si="4"/>
        <v>0</v>
      </c>
      <c r="F76" s="223">
        <v>0</v>
      </c>
      <c r="G76" s="224">
        <f>IF(ABS(PRRAS!D437-SUM(PRRAS!D821:D823))&gt;1,1,0)</f>
        <v>0</v>
      </c>
      <c r="H76" s="224">
        <f>IF(ABS(PRRAS!E437-SUM(PRRAS!E821:E823))&gt;1,1,0)</f>
        <v>0</v>
      </c>
      <c r="U76" s="225">
        <v>28670</v>
      </c>
    </row>
    <row r="77" spans="1:21" ht="15" customHeight="1">
      <c r="A77" s="232">
        <f t="shared" si="3"/>
        <v>71</v>
      </c>
      <c r="B77" s="233" t="str">
        <f t="shared" si="5"/>
        <v>O.K.</v>
      </c>
      <c r="C77" s="247" t="s">
        <v>2784</v>
      </c>
      <c r="D77" s="246"/>
      <c r="E77" s="225">
        <f t="shared" si="4"/>
        <v>0</v>
      </c>
      <c r="F77" s="223">
        <v>0</v>
      </c>
      <c r="G77" s="224">
        <f>IF(PRRAS!D824+PRRAS!D825&gt;PRRAS!D439,1,0)</f>
        <v>0</v>
      </c>
      <c r="H77" s="224">
        <f>IF(PRRAS!E824+PRRAS!E825&gt;PRRAS!E439,1,0)</f>
        <v>0</v>
      </c>
      <c r="U77" s="225">
        <v>28707</v>
      </c>
    </row>
    <row r="78" spans="1:21" ht="15" customHeight="1">
      <c r="A78" s="232">
        <f t="shared" si="3"/>
        <v>72</v>
      </c>
      <c r="B78" s="233" t="str">
        <f t="shared" si="5"/>
        <v>O.K.</v>
      </c>
      <c r="C78" s="247" t="s">
        <v>2785</v>
      </c>
      <c r="D78" s="246"/>
      <c r="E78" s="225">
        <f t="shared" si="4"/>
        <v>0</v>
      </c>
      <c r="F78" s="223">
        <v>0</v>
      </c>
      <c r="G78" s="224">
        <f>IF(PRRAS!D826+PRRAS!D827&gt;PRRAS!D440,1,0)</f>
        <v>0</v>
      </c>
      <c r="H78" s="224">
        <f>IF(PRRAS!E826+PRRAS!E827&gt;PRRAS!E440,1,0)</f>
        <v>0</v>
      </c>
      <c r="U78" s="225">
        <v>28959</v>
      </c>
    </row>
    <row r="79" spans="1:21" ht="15" customHeight="1">
      <c r="A79" s="232">
        <f t="shared" si="3"/>
        <v>73</v>
      </c>
      <c r="B79" s="233" t="str">
        <f t="shared" si="5"/>
        <v>O.K.</v>
      </c>
      <c r="C79" s="247" t="s">
        <v>2786</v>
      </c>
      <c r="D79" s="246"/>
      <c r="E79" s="225">
        <f t="shared" si="4"/>
        <v>0</v>
      </c>
      <c r="F79" s="223">
        <v>0</v>
      </c>
      <c r="G79" s="224">
        <f>IF(PRRAS!D828+PRRAS!D829&gt;PRRAS!D441,1,0)</f>
        <v>0</v>
      </c>
      <c r="H79" s="224">
        <f>IF(PRRAS!E828+PRRAS!E829&gt;PRRAS!E441,1,0)</f>
        <v>0</v>
      </c>
      <c r="U79" s="225">
        <v>29285</v>
      </c>
    </row>
    <row r="80" spans="1:21" ht="15" customHeight="1">
      <c r="A80" s="232">
        <f t="shared" si="3"/>
        <v>74</v>
      </c>
      <c r="B80" s="233" t="str">
        <f t="shared" si="5"/>
        <v>O.K.</v>
      </c>
      <c r="C80" s="247" t="s">
        <v>2787</v>
      </c>
      <c r="D80" s="246"/>
      <c r="E80" s="225">
        <f t="shared" si="4"/>
        <v>0</v>
      </c>
      <c r="F80" s="223">
        <v>0</v>
      </c>
      <c r="G80" s="224">
        <f>IF(ABS(PRRAS!D446-SUM(PRRAS!D830:D832))&gt;1,1,0)</f>
        <v>0</v>
      </c>
      <c r="H80" s="224">
        <f>IF(ABS(PRRAS!E446-SUM(PRRAS!E830:E832))&gt;1,1,0)</f>
        <v>0</v>
      </c>
      <c r="U80" s="225">
        <v>29293</v>
      </c>
    </row>
    <row r="81" spans="1:21" ht="15" customHeight="1">
      <c r="A81" s="232">
        <f t="shared" si="3"/>
        <v>75</v>
      </c>
      <c r="B81" s="233" t="str">
        <f t="shared" si="5"/>
        <v>O.K.</v>
      </c>
      <c r="C81" s="247" t="s">
        <v>2788</v>
      </c>
      <c r="D81" s="246"/>
      <c r="E81" s="225">
        <f t="shared" si="4"/>
        <v>0</v>
      </c>
      <c r="F81" s="223">
        <v>0</v>
      </c>
      <c r="G81" s="224">
        <f>IF(ABS(PRRAS!D447-SUM(PRRAS!D833:D835))&gt;1,1,0)</f>
        <v>0</v>
      </c>
      <c r="H81" s="224">
        <f>IF(ABS(PRRAS!E447-SUM(PRRAS!E833:E835))&gt;1,1,0)</f>
        <v>0</v>
      </c>
      <c r="U81" s="225">
        <v>29308</v>
      </c>
    </row>
    <row r="82" spans="1:21" ht="15" customHeight="1">
      <c r="A82" s="232">
        <f t="shared" si="3"/>
        <v>76</v>
      </c>
      <c r="B82" s="233" t="str">
        <f t="shared" si="5"/>
        <v>O.K.</v>
      </c>
      <c r="C82" s="247" t="s">
        <v>2789</v>
      </c>
      <c r="D82" s="246"/>
      <c r="E82" s="225">
        <f t="shared" si="4"/>
        <v>0</v>
      </c>
      <c r="F82" s="223">
        <v>0</v>
      </c>
      <c r="G82" s="224">
        <f>IF(ABS(PRRAS!D451-SUM(PRRAS!D836:D837))&gt;1,1,0)</f>
        <v>0</v>
      </c>
      <c r="H82" s="224">
        <f>IF(ABS(PRRAS!E451-SUM(PRRAS!E836:E837))&gt;1,1,0)</f>
        <v>0</v>
      </c>
      <c r="U82" s="225">
        <v>29316</v>
      </c>
    </row>
    <row r="83" spans="1:21" ht="15" customHeight="1">
      <c r="A83" s="232">
        <f t="shared" si="3"/>
        <v>77</v>
      </c>
      <c r="B83" s="233" t="str">
        <f t="shared" si="5"/>
        <v>O.K.</v>
      </c>
      <c r="C83" s="247" t="s">
        <v>2790</v>
      </c>
      <c r="D83" s="246"/>
      <c r="E83" s="225">
        <f t="shared" si="4"/>
        <v>0</v>
      </c>
      <c r="F83" s="223">
        <v>0</v>
      </c>
      <c r="G83" s="224">
        <f>IF(ABS(PRRAS!D452-SUM(PRRAS!D838:D840))&gt;1,1,0)</f>
        <v>0</v>
      </c>
      <c r="H83" s="224">
        <f>IF(ABS(PRRAS!E452-SUM(PRRAS!E838:E840))&gt;1,1,0)</f>
        <v>0</v>
      </c>
      <c r="U83" s="225">
        <v>29531</v>
      </c>
    </row>
    <row r="84" spans="1:21" ht="15" customHeight="1">
      <c r="A84" s="232">
        <f t="shared" si="3"/>
        <v>78</v>
      </c>
      <c r="B84" s="233" t="str">
        <f t="shared" si="5"/>
        <v>O.K.</v>
      </c>
      <c r="C84" s="247" t="s">
        <v>2791</v>
      </c>
      <c r="D84" s="246"/>
      <c r="E84" s="225">
        <f t="shared" si="4"/>
        <v>0</v>
      </c>
      <c r="F84" s="223">
        <v>0</v>
      </c>
      <c r="G84" s="224">
        <f>IF(ABS(PRRAS!D453-SUM(PRRAS!D841:D843))&gt;1,1,0)</f>
        <v>0</v>
      </c>
      <c r="H84" s="224">
        <f>IF(ABS(PRRAS!E453-SUM(PRRAS!E841:E843))&gt;1,1,0)</f>
        <v>0</v>
      </c>
      <c r="U84" s="225">
        <v>29566</v>
      </c>
    </row>
    <row r="85" spans="1:21" ht="15" customHeight="1">
      <c r="A85" s="232">
        <f t="shared" si="3"/>
        <v>79</v>
      </c>
      <c r="B85" s="233" t="str">
        <f t="shared" si="5"/>
        <v>O.K.</v>
      </c>
      <c r="C85" s="247" t="s">
        <v>2792</v>
      </c>
      <c r="D85" s="246"/>
      <c r="E85" s="225">
        <f t="shared" si="4"/>
        <v>0</v>
      </c>
      <c r="F85" s="223">
        <v>0</v>
      </c>
      <c r="G85" s="224">
        <f>IF(ABS(PRRAS!D454-SUM(PRRAS!D844:D846))&gt;1,1,0)</f>
        <v>0</v>
      </c>
      <c r="H85" s="224">
        <f>IF(ABS(PRRAS!E454-SUM(PRRAS!E844:E846))&gt;1,1,0)</f>
        <v>0</v>
      </c>
      <c r="U85" s="225">
        <v>29927</v>
      </c>
    </row>
    <row r="86" spans="1:21" ht="15" customHeight="1">
      <c r="A86" s="232">
        <f t="shared" si="3"/>
        <v>80</v>
      </c>
      <c r="B86" s="233" t="str">
        <f t="shared" si="5"/>
        <v>O.K.</v>
      </c>
      <c r="C86" s="247" t="s">
        <v>2793</v>
      </c>
      <c r="D86" s="246"/>
      <c r="E86" s="225">
        <f t="shared" si="4"/>
        <v>0</v>
      </c>
      <c r="F86" s="223">
        <v>0</v>
      </c>
      <c r="G86" s="224">
        <f>IF(ABS(PRRAS!D455-SUM(PRRAS!D847:D849))&gt;1,1,0)</f>
        <v>0</v>
      </c>
      <c r="H86" s="224">
        <f>IF(ABS(PRRAS!E455-SUM(PRRAS!E847:E849))&gt;1,1,0)</f>
        <v>0</v>
      </c>
      <c r="U86" s="225">
        <v>29943</v>
      </c>
    </row>
    <row r="87" spans="1:21" ht="15" customHeight="1">
      <c r="A87" s="232">
        <f t="shared" si="3"/>
        <v>81</v>
      </c>
      <c r="B87" s="233" t="str">
        <f t="shared" si="5"/>
        <v>O.K.</v>
      </c>
      <c r="C87" s="247" t="s">
        <v>2794</v>
      </c>
      <c r="D87" s="246"/>
      <c r="E87" s="225">
        <f t="shared" si="4"/>
        <v>0</v>
      </c>
      <c r="F87" s="223">
        <v>0</v>
      </c>
      <c r="G87" s="224">
        <f>IF(ABS(PRRAS!D456-SUM(PRRAS!D850:D852))&gt;1,1,0)</f>
        <v>0</v>
      </c>
      <c r="H87" s="224">
        <f>IF(ABS(PRRAS!E456-SUM(PRRAS!E850:E852))&gt;1,1,0)</f>
        <v>0</v>
      </c>
      <c r="U87" s="225">
        <v>30099</v>
      </c>
    </row>
    <row r="88" spans="1:21" ht="15" customHeight="1">
      <c r="A88" s="232">
        <f t="shared" si="3"/>
        <v>82</v>
      </c>
      <c r="B88" s="233" t="str">
        <f t="shared" si="5"/>
        <v>O.K.</v>
      </c>
      <c r="C88" s="247" t="s">
        <v>2795</v>
      </c>
      <c r="D88" s="246"/>
      <c r="E88" s="225">
        <f t="shared" si="4"/>
        <v>0</v>
      </c>
      <c r="F88" s="223">
        <v>0</v>
      </c>
      <c r="G88" s="224">
        <f>IF(ABS(PRRAS!D457-SUM(PRRAS!D853:D855))&gt;1,1,0)</f>
        <v>0</v>
      </c>
      <c r="H88" s="224">
        <f>IF(ABS(PRRAS!E457-SUM(PRRAS!E853:E855))&gt;1,1,0)</f>
        <v>0</v>
      </c>
      <c r="U88" s="225">
        <v>30103</v>
      </c>
    </row>
    <row r="89" spans="1:21" ht="15" customHeight="1">
      <c r="A89" s="232">
        <f aca="true" t="shared" si="6" ref="A89:A152">1+A88</f>
        <v>83</v>
      </c>
      <c r="B89" s="233" t="str">
        <f t="shared" si="5"/>
        <v>O.K.</v>
      </c>
      <c r="C89" s="247" t="s">
        <v>2796</v>
      </c>
      <c r="D89" s="246"/>
      <c r="E89" s="225">
        <f t="shared" si="4"/>
        <v>0</v>
      </c>
      <c r="F89" s="223">
        <v>0</v>
      </c>
      <c r="G89" s="224">
        <f>IF(PRRAS!D856&gt;PRRAS!D473,1,0)</f>
        <v>0</v>
      </c>
      <c r="H89" s="224">
        <f>IF(PRRAS!E856&gt;PRRAS!E473,1,0)</f>
        <v>0</v>
      </c>
      <c r="U89" s="225">
        <v>30111</v>
      </c>
    </row>
    <row r="90" spans="1:21" ht="15" customHeight="1">
      <c r="A90" s="232">
        <f t="shared" si="6"/>
        <v>84</v>
      </c>
      <c r="B90" s="233" t="str">
        <f t="shared" si="5"/>
        <v>O.K.</v>
      </c>
      <c r="C90" s="247" t="s">
        <v>2797</v>
      </c>
      <c r="D90" s="246"/>
      <c r="E90" s="225">
        <f t="shared" si="4"/>
        <v>0</v>
      </c>
      <c r="F90" s="223">
        <v>0</v>
      </c>
      <c r="G90" s="224">
        <f>IF(PRRAS!D857&gt;PRRAS!D489,1,0)</f>
        <v>0</v>
      </c>
      <c r="H90" s="224">
        <f>IF(PRRAS!E857&gt;PRRAS!E489,1,0)</f>
        <v>0</v>
      </c>
      <c r="U90" s="225">
        <v>30120</v>
      </c>
    </row>
    <row r="91" spans="1:21" ht="15" customHeight="1">
      <c r="A91" s="232">
        <f t="shared" si="6"/>
        <v>85</v>
      </c>
      <c r="B91" s="233" t="str">
        <f t="shared" si="5"/>
        <v>O.K.</v>
      </c>
      <c r="C91" s="247" t="s">
        <v>2798</v>
      </c>
      <c r="D91" s="246"/>
      <c r="E91" s="225">
        <f t="shared" si="4"/>
        <v>0</v>
      </c>
      <c r="F91" s="223">
        <v>0</v>
      </c>
      <c r="G91" s="224">
        <f>IF(PRRAS!D858&gt;PRRAS!D490,1,0)</f>
        <v>0</v>
      </c>
      <c r="H91" s="224">
        <f>IF(PRRAS!E858&gt;PRRAS!E490,1,0)</f>
        <v>0</v>
      </c>
      <c r="U91" s="225">
        <v>30138</v>
      </c>
    </row>
    <row r="92" spans="1:21" ht="15" customHeight="1">
      <c r="A92" s="232">
        <f t="shared" si="6"/>
        <v>86</v>
      </c>
      <c r="B92" s="233" t="str">
        <f t="shared" si="5"/>
        <v>O.K.</v>
      </c>
      <c r="C92" s="247" t="s">
        <v>2799</v>
      </c>
      <c r="D92" s="246"/>
      <c r="E92" s="225">
        <f t="shared" si="4"/>
        <v>0</v>
      </c>
      <c r="F92" s="223">
        <v>0</v>
      </c>
      <c r="G92" s="224">
        <f>IF(PRRAS!D859&gt;PRRAS!D491,1,0)</f>
        <v>0</v>
      </c>
      <c r="H92" s="224">
        <f>IF(PRRAS!E859&gt;PRRAS!E491,1,0)</f>
        <v>0</v>
      </c>
      <c r="U92" s="225">
        <v>30339</v>
      </c>
    </row>
    <row r="93" spans="1:21" ht="15" customHeight="1">
      <c r="A93" s="232">
        <f t="shared" si="6"/>
        <v>87</v>
      </c>
      <c r="B93" s="233" t="str">
        <f t="shared" si="5"/>
        <v>O.K.</v>
      </c>
      <c r="C93" s="247" t="s">
        <v>2800</v>
      </c>
      <c r="D93" s="246"/>
      <c r="E93" s="225">
        <f t="shared" si="4"/>
        <v>0</v>
      </c>
      <c r="F93" s="223">
        <v>0</v>
      </c>
      <c r="G93" s="224">
        <f>IF(PRRAS!D860&gt;PRRAS!D492,1,0)</f>
        <v>0</v>
      </c>
      <c r="H93" s="224">
        <f>IF(PRRAS!E860&gt;PRRAS!E492,1,0)</f>
        <v>0</v>
      </c>
      <c r="U93" s="225">
        <v>30371</v>
      </c>
    </row>
    <row r="94" spans="1:21" ht="15" customHeight="1">
      <c r="A94" s="232">
        <f t="shared" si="6"/>
        <v>88</v>
      </c>
      <c r="B94" s="233" t="str">
        <f t="shared" si="5"/>
        <v>O.K.</v>
      </c>
      <c r="C94" s="247" t="s">
        <v>2801</v>
      </c>
      <c r="D94" s="246"/>
      <c r="E94" s="225">
        <f t="shared" si="4"/>
        <v>0</v>
      </c>
      <c r="F94" s="223">
        <v>0</v>
      </c>
      <c r="G94" s="224">
        <f>IF(SUM(PRRAS!D861:D863)&gt;PRRAS!D494,1,0)</f>
        <v>0</v>
      </c>
      <c r="H94" s="224">
        <f>IF(SUM(PRRAS!E861:E863)&gt;PRRAS!E494,1,0)</f>
        <v>0</v>
      </c>
      <c r="U94" s="225">
        <v>30402</v>
      </c>
    </row>
    <row r="95" spans="1:21" ht="15" customHeight="1">
      <c r="A95" s="232">
        <f t="shared" si="6"/>
        <v>89</v>
      </c>
      <c r="B95" s="233" t="str">
        <f t="shared" si="5"/>
        <v>O.K.</v>
      </c>
      <c r="C95" s="247" t="s">
        <v>2802</v>
      </c>
      <c r="D95" s="246"/>
      <c r="E95" s="225">
        <f t="shared" si="4"/>
        <v>0</v>
      </c>
      <c r="F95" s="223">
        <v>0</v>
      </c>
      <c r="G95" s="224">
        <f>IF(PRRAS!D864&gt;PRRAS!D495,1,0)</f>
        <v>0</v>
      </c>
      <c r="H95" s="224">
        <f>IF(PRRAS!E864&gt;PRRAS!E495,1,0)</f>
        <v>0</v>
      </c>
      <c r="U95" s="225">
        <v>30451</v>
      </c>
    </row>
    <row r="96" spans="1:21" ht="15" customHeight="1">
      <c r="A96" s="232">
        <f t="shared" si="6"/>
        <v>90</v>
      </c>
      <c r="B96" s="233" t="str">
        <f t="shared" si="5"/>
        <v>O.K.</v>
      </c>
      <c r="C96" s="247" t="s">
        <v>2803</v>
      </c>
      <c r="D96" s="246"/>
      <c r="E96" s="225">
        <f t="shared" si="4"/>
        <v>0</v>
      </c>
      <c r="F96" s="223">
        <v>0</v>
      </c>
      <c r="G96" s="224">
        <f>IF(SUM(PRRAS!D865:D866)&gt;PRRAS!D496,1,0)</f>
        <v>0</v>
      </c>
      <c r="H96" s="224">
        <f>IF(SUM(PRRAS!E865:E866)&gt;PRRAS!E496,1,0)</f>
        <v>0</v>
      </c>
      <c r="U96" s="225">
        <v>30525</v>
      </c>
    </row>
    <row r="97" spans="1:21" ht="15" customHeight="1">
      <c r="A97" s="232">
        <f t="shared" si="6"/>
        <v>91</v>
      </c>
      <c r="B97" s="233" t="str">
        <f t="shared" si="5"/>
        <v>O.K.</v>
      </c>
      <c r="C97" s="247" t="s">
        <v>2804</v>
      </c>
      <c r="D97" s="246"/>
      <c r="E97" s="225">
        <f t="shared" si="4"/>
        <v>0</v>
      </c>
      <c r="F97" s="223">
        <v>0</v>
      </c>
      <c r="G97" s="224">
        <f>IF(PRRAS!D867&gt;PRRAS!D497,1,0)</f>
        <v>0</v>
      </c>
      <c r="H97" s="224">
        <f>IF(PRRAS!E867&gt;PRRAS!E497,1,0)</f>
        <v>0</v>
      </c>
      <c r="U97" s="225">
        <v>30630</v>
      </c>
    </row>
    <row r="98" spans="1:21" ht="15" customHeight="1">
      <c r="A98" s="232">
        <f t="shared" si="6"/>
        <v>92</v>
      </c>
      <c r="B98" s="233" t="str">
        <f t="shared" si="5"/>
        <v>O.K.</v>
      </c>
      <c r="C98" s="247" t="s">
        <v>2805</v>
      </c>
      <c r="D98" s="246"/>
      <c r="E98" s="225">
        <f aca="true" t="shared" si="7" ref="E98:E163">MAX(G98:L98)</f>
        <v>0</v>
      </c>
      <c r="F98" s="223">
        <v>0</v>
      </c>
      <c r="G98" s="224">
        <f>IF(SUM(PRRAS!D868:D870)&gt;PRRAS!D499,1,0)</f>
        <v>0</v>
      </c>
      <c r="H98" s="224">
        <f>IF(SUM(PRRAS!E868:E870)&gt;PRRAS!E499,1,0)</f>
        <v>0</v>
      </c>
      <c r="U98" s="225">
        <v>30832</v>
      </c>
    </row>
    <row r="99" spans="1:21" ht="15" customHeight="1">
      <c r="A99" s="232">
        <f t="shared" si="6"/>
        <v>93</v>
      </c>
      <c r="B99" s="233" t="str">
        <f t="shared" si="5"/>
        <v>O.K.</v>
      </c>
      <c r="C99" s="247" t="s">
        <v>2806</v>
      </c>
      <c r="D99" s="246"/>
      <c r="E99" s="225">
        <f t="shared" si="7"/>
        <v>0</v>
      </c>
      <c r="F99" s="223">
        <v>0</v>
      </c>
      <c r="G99" s="224">
        <f>IF(PRRAS!D871&gt;PRRAS!D500,1,0)</f>
        <v>0</v>
      </c>
      <c r="H99" s="224">
        <f>IF(PRRAS!E871&gt;PRRAS!E500,1,0)</f>
        <v>0</v>
      </c>
      <c r="U99" s="225">
        <v>30849</v>
      </c>
    </row>
    <row r="100" spans="1:21" ht="15" customHeight="1">
      <c r="A100" s="232">
        <f t="shared" si="6"/>
        <v>94</v>
      </c>
      <c r="B100" s="233" t="str">
        <f t="shared" si="5"/>
        <v>O.K.</v>
      </c>
      <c r="C100" s="247" t="s">
        <v>2807</v>
      </c>
      <c r="D100" s="246"/>
      <c r="E100" s="225">
        <f t="shared" si="7"/>
        <v>0</v>
      </c>
      <c r="F100" s="223">
        <v>0</v>
      </c>
      <c r="G100" s="224">
        <f>IF(SUM(PRRAS!D872:D873)&gt;PRRAS!D501,1,0)</f>
        <v>0</v>
      </c>
      <c r="H100" s="224">
        <f>IF(SUM(PRRAS!E872:E873)&gt;PRRAS!E501,1,0)</f>
        <v>0</v>
      </c>
      <c r="U100" s="225">
        <v>30865</v>
      </c>
    </row>
    <row r="101" spans="1:21" ht="15" customHeight="1">
      <c r="A101" s="232">
        <f t="shared" si="6"/>
        <v>95</v>
      </c>
      <c r="B101" s="233" t="str">
        <f t="shared" si="5"/>
        <v>O.K.</v>
      </c>
      <c r="C101" s="247" t="s">
        <v>2808</v>
      </c>
      <c r="D101" s="246"/>
      <c r="E101" s="225">
        <f t="shared" si="7"/>
        <v>0</v>
      </c>
      <c r="F101" s="223">
        <v>0</v>
      </c>
      <c r="G101" s="224">
        <f>IF(SUM(PRRAS!D874:D876)&gt;PRRAS!D502,1,0)</f>
        <v>0</v>
      </c>
      <c r="H101" s="224">
        <f>IF(SUM(PRRAS!E874:E876)&gt;PRRAS!E502,1,0)</f>
        <v>0</v>
      </c>
      <c r="U101" s="225">
        <v>30912</v>
      </c>
    </row>
    <row r="102" spans="1:21" ht="15" customHeight="1">
      <c r="A102" s="232">
        <f t="shared" si="6"/>
        <v>96</v>
      </c>
      <c r="B102" s="233" t="str">
        <f t="shared" si="5"/>
        <v>O.K.</v>
      </c>
      <c r="C102" s="247" t="s">
        <v>2809</v>
      </c>
      <c r="D102" s="246"/>
      <c r="E102" s="225">
        <f t="shared" si="7"/>
        <v>0</v>
      </c>
      <c r="F102" s="223">
        <v>0</v>
      </c>
      <c r="G102" s="224">
        <f>IF(PRRAS!D877&gt;PRRAS!D503,1,0)</f>
        <v>0</v>
      </c>
      <c r="H102" s="224">
        <f>IF(PRRAS!E877&gt;PRRAS!E503,1,0)</f>
        <v>0</v>
      </c>
      <c r="U102" s="225">
        <v>30929</v>
      </c>
    </row>
    <row r="103" spans="1:21" ht="15" customHeight="1">
      <c r="A103" s="232">
        <f t="shared" si="6"/>
        <v>97</v>
      </c>
      <c r="B103" s="233" t="str">
        <f t="shared" si="5"/>
        <v>O.K.</v>
      </c>
      <c r="C103" s="247" t="s">
        <v>2810</v>
      </c>
      <c r="D103" s="246"/>
      <c r="E103" s="225">
        <f t="shared" si="7"/>
        <v>0</v>
      </c>
      <c r="F103" s="223">
        <v>0</v>
      </c>
      <c r="G103" s="224">
        <f>IF(SUM(PRRAS!D878:D879)&gt;PRRAS!D504,1,0)</f>
        <v>0</v>
      </c>
      <c r="H103" s="224">
        <f>IF(SUM(PRRAS!E878:E879)&gt;PRRAS!E504,1,0)</f>
        <v>0</v>
      </c>
      <c r="U103" s="225">
        <v>30953</v>
      </c>
    </row>
    <row r="104" spans="1:21" ht="15" customHeight="1">
      <c r="A104" s="232">
        <f t="shared" si="6"/>
        <v>98</v>
      </c>
      <c r="B104" s="233" t="str">
        <f t="shared" si="5"/>
        <v>O.K.</v>
      </c>
      <c r="C104" s="247" t="s">
        <v>2811</v>
      </c>
      <c r="D104" s="246"/>
      <c r="E104" s="225">
        <f t="shared" si="7"/>
        <v>0</v>
      </c>
      <c r="F104" s="223">
        <v>0</v>
      </c>
      <c r="G104" s="224">
        <f>IF(PRRAS!D880&gt;PRRAS!D506,1,0)</f>
        <v>0</v>
      </c>
      <c r="H104" s="224">
        <f>IF(PRRAS!E880&gt;PRRAS!E506,1,0)</f>
        <v>0</v>
      </c>
      <c r="U104" s="225">
        <v>31042</v>
      </c>
    </row>
    <row r="105" spans="1:21" ht="15" customHeight="1">
      <c r="A105" s="232">
        <f t="shared" si="6"/>
        <v>99</v>
      </c>
      <c r="B105" s="233" t="str">
        <f t="shared" si="5"/>
        <v>O.K.</v>
      </c>
      <c r="C105" s="247" t="s">
        <v>2812</v>
      </c>
      <c r="D105" s="246"/>
      <c r="E105" s="225">
        <f t="shared" si="7"/>
        <v>0</v>
      </c>
      <c r="F105" s="223">
        <v>0</v>
      </c>
      <c r="G105" s="224">
        <f>IF(PRRAS!D881&gt;PRRAS!D507,1,0)</f>
        <v>0</v>
      </c>
      <c r="H105" s="224">
        <f>IF(PRRAS!E881&gt;PRRAS!E507,1,0)</f>
        <v>0</v>
      </c>
      <c r="U105" s="225">
        <v>31147</v>
      </c>
    </row>
    <row r="106" spans="1:21" ht="15" customHeight="1">
      <c r="A106" s="232">
        <f t="shared" si="6"/>
        <v>100</v>
      </c>
      <c r="B106" s="233" t="str">
        <f t="shared" si="5"/>
        <v>O.K.</v>
      </c>
      <c r="C106" s="247" t="s">
        <v>2813</v>
      </c>
      <c r="D106" s="246"/>
      <c r="E106" s="225">
        <f t="shared" si="7"/>
        <v>0</v>
      </c>
      <c r="F106" s="223">
        <v>0</v>
      </c>
      <c r="G106" s="224">
        <f>IF(PRRAS!D882&gt;PRRAS!D508,1,0)</f>
        <v>0</v>
      </c>
      <c r="H106" s="224">
        <f>IF(PRRAS!E882&gt;PRRAS!E508,1,0)</f>
        <v>0</v>
      </c>
      <c r="U106" s="225">
        <v>31202</v>
      </c>
    </row>
    <row r="107" spans="1:21" ht="15" customHeight="1">
      <c r="A107" s="232">
        <f t="shared" si="6"/>
        <v>101</v>
      </c>
      <c r="B107" s="233" t="str">
        <f t="shared" si="5"/>
        <v>O.K.</v>
      </c>
      <c r="C107" s="247" t="s">
        <v>2814</v>
      </c>
      <c r="D107" s="246"/>
      <c r="E107" s="225">
        <f t="shared" si="7"/>
        <v>0</v>
      </c>
      <c r="F107" s="223">
        <v>0</v>
      </c>
      <c r="G107" s="224">
        <f>IF(ABS(PRRAS!D511-PRRAS!D883-PRRAS!D884)&gt;1,1,0)</f>
        <v>0</v>
      </c>
      <c r="H107" s="224">
        <f>IF(ABS(PRRAS!E511-PRRAS!E883-PRRAS!E884)&gt;1,1,0)</f>
        <v>0</v>
      </c>
      <c r="U107" s="225">
        <v>31278</v>
      </c>
    </row>
    <row r="108" spans="1:21" ht="15" customHeight="1">
      <c r="A108" s="232">
        <f t="shared" si="6"/>
        <v>102</v>
      </c>
      <c r="B108" s="233" t="str">
        <f t="shared" si="5"/>
        <v>O.K.</v>
      </c>
      <c r="C108" s="247" t="s">
        <v>2815</v>
      </c>
      <c r="D108" s="246"/>
      <c r="E108" s="225">
        <f t="shared" si="7"/>
        <v>0</v>
      </c>
      <c r="F108" s="223">
        <v>0</v>
      </c>
      <c r="G108" s="224">
        <f>IF(ABS(PRRAS!D512-PRRAS!D885-PRRAS!D886)&gt;1,1,0)</f>
        <v>0</v>
      </c>
      <c r="H108" s="224">
        <f>IF(ABS(PRRAS!E512-PRRAS!E885-PRRAS!E886)&gt;1,1,0)</f>
        <v>0</v>
      </c>
      <c r="U108" s="225">
        <v>31286</v>
      </c>
    </row>
    <row r="109" spans="1:21" ht="15" customHeight="1">
      <c r="A109" s="232">
        <f t="shared" si="6"/>
        <v>103</v>
      </c>
      <c r="B109" s="233" t="str">
        <f t="shared" si="5"/>
        <v>O.K.</v>
      </c>
      <c r="C109" s="247" t="s">
        <v>2816</v>
      </c>
      <c r="D109" s="246"/>
      <c r="E109" s="225">
        <f t="shared" si="7"/>
        <v>0</v>
      </c>
      <c r="F109" s="223">
        <v>0</v>
      </c>
      <c r="G109" s="224">
        <f>IF(ABS(PRRAS!D513-PRRAS!D887-PRRAS!D888)&gt;1,1,0)</f>
        <v>0</v>
      </c>
      <c r="H109" s="224">
        <f>IF(ABS(PRRAS!E513-PRRAS!E887-PRRAS!E888)&gt;1,1,0)</f>
        <v>0</v>
      </c>
      <c r="U109" s="225">
        <v>31317</v>
      </c>
    </row>
    <row r="110" spans="1:21" ht="15" customHeight="1">
      <c r="A110" s="232">
        <f t="shared" si="6"/>
        <v>104</v>
      </c>
      <c r="B110" s="233" t="str">
        <f t="shared" si="5"/>
        <v>O.K.</v>
      </c>
      <c r="C110" s="247" t="s">
        <v>2817</v>
      </c>
      <c r="D110" s="246"/>
      <c r="E110" s="225">
        <f t="shared" si="7"/>
        <v>0</v>
      </c>
      <c r="F110" s="223">
        <v>0</v>
      </c>
      <c r="G110" s="224">
        <f>IF(ABS(PRRAS!D514-PRRAS!D889-PRRAS!D890)&gt;1,1,0)</f>
        <v>0</v>
      </c>
      <c r="H110" s="224">
        <f>IF(ABS(PRRAS!E514-PRRAS!E889-PRRAS!E890)&gt;1,1,0)</f>
        <v>0</v>
      </c>
      <c r="U110" s="225">
        <v>31413</v>
      </c>
    </row>
    <row r="111" spans="1:21" ht="15" customHeight="1">
      <c r="A111" s="232">
        <f t="shared" si="6"/>
        <v>105</v>
      </c>
      <c r="B111" s="233" t="str">
        <f t="shared" si="5"/>
        <v>O.K.</v>
      </c>
      <c r="C111" s="247" t="s">
        <v>2818</v>
      </c>
      <c r="D111" s="246"/>
      <c r="E111" s="225">
        <f t="shared" si="7"/>
        <v>0</v>
      </c>
      <c r="F111" s="223">
        <v>0</v>
      </c>
      <c r="G111" s="224">
        <f>IF(ABS(PRRAS!D515-PRRAS!D891-PRRAS!D892)&gt;1,1,0)</f>
        <v>0</v>
      </c>
      <c r="H111" s="224">
        <f>IF(ABS(PRRAS!E515-PRRAS!E891-PRRAS!E892)&gt;1,1,0)</f>
        <v>0</v>
      </c>
      <c r="U111" s="225">
        <v>31421</v>
      </c>
    </row>
    <row r="112" spans="1:21" ht="15" customHeight="1">
      <c r="A112" s="232">
        <f t="shared" si="6"/>
        <v>106</v>
      </c>
      <c r="B112" s="233" t="str">
        <f t="shared" si="5"/>
        <v>O.K.</v>
      </c>
      <c r="C112" s="247" t="s">
        <v>2819</v>
      </c>
      <c r="D112" s="246"/>
      <c r="E112" s="225">
        <f t="shared" si="7"/>
        <v>0</v>
      </c>
      <c r="F112" s="223">
        <v>0</v>
      </c>
      <c r="G112" s="224">
        <f>IF(ABS(PRRAS!D516-PRRAS!D893-PRRAS!D894)&gt;1,1,0)</f>
        <v>0</v>
      </c>
      <c r="H112" s="224">
        <f>IF(ABS(PRRAS!E516-PRRAS!E893-PRRAS!E894)&gt;1,1,0)</f>
        <v>0</v>
      </c>
      <c r="U112" s="225">
        <v>31430</v>
      </c>
    </row>
    <row r="113" spans="1:21" ht="15" customHeight="1">
      <c r="A113" s="232">
        <f t="shared" si="6"/>
        <v>107</v>
      </c>
      <c r="B113" s="233" t="str">
        <f t="shared" si="5"/>
        <v>O.K.</v>
      </c>
      <c r="C113" s="247" t="s">
        <v>2820</v>
      </c>
      <c r="D113" s="246"/>
      <c r="E113" s="225">
        <f t="shared" si="7"/>
        <v>0</v>
      </c>
      <c r="F113" s="223">
        <v>0</v>
      </c>
      <c r="G113" s="224">
        <f>IF(ABS(PRRAS!D517-PRRAS!D895-PRRAS!D896)&gt;1,1,0)</f>
        <v>0</v>
      </c>
      <c r="H113" s="224">
        <f>IF(ABS(PRRAS!E517-PRRAS!E895-PRRAS!E896)&gt;1,1,0)</f>
        <v>0</v>
      </c>
      <c r="U113" s="225">
        <v>31448</v>
      </c>
    </row>
    <row r="114" spans="1:21" ht="15" customHeight="1">
      <c r="A114" s="232">
        <f t="shared" si="6"/>
        <v>108</v>
      </c>
      <c r="B114" s="233" t="str">
        <f t="shared" si="5"/>
        <v>O.K.</v>
      </c>
      <c r="C114" s="247" t="s">
        <v>2821</v>
      </c>
      <c r="D114" s="246"/>
      <c r="E114" s="225">
        <f t="shared" si="7"/>
        <v>0</v>
      </c>
      <c r="F114" s="223">
        <v>0</v>
      </c>
      <c r="G114" s="224">
        <f>IF(PRRAS!D897&gt;PRRAS!D529,1,0)</f>
        <v>0</v>
      </c>
      <c r="H114" s="224">
        <f>IF(PRRAS!E897&gt;PRRAS!E529,1,0)</f>
        <v>0</v>
      </c>
      <c r="U114" s="225">
        <v>31456</v>
      </c>
    </row>
    <row r="115" spans="1:21" ht="15" customHeight="1">
      <c r="A115" s="232">
        <f t="shared" si="6"/>
        <v>109</v>
      </c>
      <c r="B115" s="233" t="str">
        <f t="shared" si="5"/>
        <v>O.K.</v>
      </c>
      <c r="C115" s="247" t="s">
        <v>2822</v>
      </c>
      <c r="D115" s="246"/>
      <c r="E115" s="225">
        <f t="shared" si="7"/>
        <v>0</v>
      </c>
      <c r="F115" s="223">
        <v>0</v>
      </c>
      <c r="G115" s="224">
        <f>IF(PRRAS!D898+PRRAS!D899&gt;PRRAS!D539,1,0)</f>
        <v>0</v>
      </c>
      <c r="H115" s="224">
        <f>IF(PRRAS!E898+PRRAS!E899&gt;PRRAS!E539,1,0)</f>
        <v>0</v>
      </c>
      <c r="U115" s="225">
        <v>31497</v>
      </c>
    </row>
    <row r="116" spans="1:21" ht="15" customHeight="1">
      <c r="A116" s="232">
        <f t="shared" si="6"/>
        <v>110</v>
      </c>
      <c r="B116" s="233" t="str">
        <f t="shared" si="5"/>
        <v>O.K.</v>
      </c>
      <c r="C116" s="247" t="s">
        <v>2823</v>
      </c>
      <c r="D116" s="246"/>
      <c r="E116" s="225">
        <f t="shared" si="7"/>
        <v>0</v>
      </c>
      <c r="F116" s="223">
        <v>0</v>
      </c>
      <c r="G116" s="224">
        <f>IF(PRRAS!D900+PRRAS!D901&gt;PRRAS!D542,1,0)</f>
        <v>0</v>
      </c>
      <c r="H116" s="224">
        <f>IF(PRRAS!E900+PRRAS!E901&gt;PRRAS!E542,1,0)</f>
        <v>0</v>
      </c>
      <c r="U116" s="225">
        <v>31536</v>
      </c>
    </row>
    <row r="117" spans="1:21" ht="15" customHeight="1">
      <c r="A117" s="232">
        <f t="shared" si="6"/>
        <v>111</v>
      </c>
      <c r="B117" s="233" t="str">
        <f t="shared" si="5"/>
        <v>O.K.</v>
      </c>
      <c r="C117" s="247" t="s">
        <v>2824</v>
      </c>
      <c r="D117" s="246"/>
      <c r="E117" s="225">
        <f t="shared" si="7"/>
        <v>0</v>
      </c>
      <c r="F117" s="223">
        <v>0</v>
      </c>
      <c r="G117" s="224">
        <f>IF(PRRAS!D902+PRRAS!D903&gt;PRRAS!D543,1,0)</f>
        <v>0</v>
      </c>
      <c r="H117" s="224">
        <f>IF(PRRAS!E902+PRRAS!E903&gt;PRRAS!E543,1,0)</f>
        <v>0</v>
      </c>
      <c r="U117" s="225">
        <v>31729</v>
      </c>
    </row>
    <row r="118" spans="1:21" ht="15" customHeight="1">
      <c r="A118" s="232">
        <f t="shared" si="6"/>
        <v>112</v>
      </c>
      <c r="B118" s="233" t="str">
        <f t="shared" si="5"/>
        <v>O.K.</v>
      </c>
      <c r="C118" s="247" t="s">
        <v>2825</v>
      </c>
      <c r="D118" s="246"/>
      <c r="E118" s="225">
        <f t="shared" si="7"/>
        <v>0</v>
      </c>
      <c r="F118" s="223">
        <v>0</v>
      </c>
      <c r="G118" s="224">
        <f>IF(PRRAS!D904+PRRAS!D905&gt;PRRAS!D544,1,0)</f>
        <v>0</v>
      </c>
      <c r="H118" s="224">
        <f>IF(PRRAS!E904+PRRAS!E905&gt;PRRAS!E544,1,0)</f>
        <v>0</v>
      </c>
      <c r="U118" s="225">
        <v>31737</v>
      </c>
    </row>
    <row r="119" spans="1:21" ht="15" customHeight="1">
      <c r="A119" s="232">
        <f t="shared" si="6"/>
        <v>113</v>
      </c>
      <c r="B119" s="233" t="str">
        <f t="shared" si="5"/>
        <v>O.K.</v>
      </c>
      <c r="C119" s="247" t="s">
        <v>2826</v>
      </c>
      <c r="D119" s="246"/>
      <c r="E119" s="225">
        <f t="shared" si="7"/>
        <v>0</v>
      </c>
      <c r="F119" s="223">
        <v>0</v>
      </c>
      <c r="G119" s="224">
        <f>IF(ABS(PRRAS!D545-SUM(PRRAS!D906:D908))&gt;1,1,0)</f>
        <v>0</v>
      </c>
      <c r="H119" s="224">
        <f>IF(ABS(PRRAS!E545-SUM(PRRAS!E906:E908))&gt;1,1,0)</f>
        <v>0</v>
      </c>
      <c r="U119" s="225">
        <v>31753</v>
      </c>
    </row>
    <row r="120" spans="1:21" ht="15" customHeight="1">
      <c r="A120" s="232">
        <f t="shared" si="6"/>
        <v>114</v>
      </c>
      <c r="B120" s="233" t="str">
        <f t="shared" si="5"/>
        <v>O.K.</v>
      </c>
      <c r="C120" s="247" t="s">
        <v>2827</v>
      </c>
      <c r="D120" s="246"/>
      <c r="E120" s="225">
        <f t="shared" si="7"/>
        <v>0</v>
      </c>
      <c r="F120" s="223">
        <v>0</v>
      </c>
      <c r="G120" s="224">
        <f>IF(SUM(PRRAS!D909:D910)&gt;PRRAS!D547,1,0)</f>
        <v>0</v>
      </c>
      <c r="H120" s="224">
        <f>IF(SUM(PRRAS!E909:E910)&gt;PRRAS!E547,1,0)</f>
        <v>0</v>
      </c>
      <c r="U120" s="225">
        <v>31761</v>
      </c>
    </row>
    <row r="121" spans="1:21" ht="15" customHeight="1">
      <c r="A121" s="232">
        <f t="shared" si="6"/>
        <v>115</v>
      </c>
      <c r="B121" s="233" t="str">
        <f t="shared" si="5"/>
        <v>O.K.</v>
      </c>
      <c r="C121" s="247" t="s">
        <v>2828</v>
      </c>
      <c r="D121" s="246"/>
      <c r="E121" s="225">
        <f t="shared" si="7"/>
        <v>0</v>
      </c>
      <c r="F121" s="223">
        <v>0</v>
      </c>
      <c r="G121" s="224">
        <f>IF(SUM(PRRAS!D911:D912)&gt;PRRAS!D548,1,0)</f>
        <v>0</v>
      </c>
      <c r="H121" s="224">
        <f>IF(SUM(PRRAS!E911:E912)&gt;PRRAS!E548,1,0)</f>
        <v>0</v>
      </c>
      <c r="U121" s="225">
        <v>31770</v>
      </c>
    </row>
    <row r="122" spans="1:21" ht="15" customHeight="1">
      <c r="A122" s="232">
        <f t="shared" si="6"/>
        <v>116</v>
      </c>
      <c r="B122" s="233" t="str">
        <f t="shared" si="5"/>
        <v>O.K.</v>
      </c>
      <c r="C122" s="247" t="s">
        <v>2829</v>
      </c>
      <c r="D122" s="246"/>
      <c r="E122" s="225">
        <f t="shared" si="7"/>
        <v>0</v>
      </c>
      <c r="F122" s="223">
        <v>0</v>
      </c>
      <c r="G122" s="224">
        <f>IF(SUM(PRRAS!D913:D914)&gt;PRRAS!D549,1,0)</f>
        <v>0</v>
      </c>
      <c r="H122" s="224">
        <f>IF(SUM(PRRAS!E913:E914)&gt;PRRAS!E549,1,0)</f>
        <v>0</v>
      </c>
      <c r="U122" s="225">
        <v>31788</v>
      </c>
    </row>
    <row r="123" spans="1:21" ht="15" customHeight="1">
      <c r="A123" s="232">
        <f t="shared" si="6"/>
        <v>117</v>
      </c>
      <c r="B123" s="233" t="str">
        <f t="shared" si="5"/>
        <v>O.K.</v>
      </c>
      <c r="C123" s="247" t="s">
        <v>2830</v>
      </c>
      <c r="D123" s="246"/>
      <c r="E123" s="225">
        <f t="shared" si="7"/>
        <v>0</v>
      </c>
      <c r="F123" s="223">
        <v>0</v>
      </c>
      <c r="G123" s="224">
        <f>IF(ABS(PRRAS!D554-SUM(PRRAS!D915:D917))&gt;1,1,0)</f>
        <v>0</v>
      </c>
      <c r="H123" s="224">
        <f>IF(ABS(PRRAS!E554-SUM(PRRAS!E915:E917))&gt;1,1,0)</f>
        <v>0</v>
      </c>
      <c r="U123" s="225">
        <v>31796</v>
      </c>
    </row>
    <row r="124" spans="1:21" ht="15" customHeight="1">
      <c r="A124" s="232">
        <f t="shared" si="6"/>
        <v>118</v>
      </c>
      <c r="B124" s="233" t="str">
        <f t="shared" si="5"/>
        <v>O.K.</v>
      </c>
      <c r="C124" s="247" t="s">
        <v>2831</v>
      </c>
      <c r="D124" s="246"/>
      <c r="E124" s="225">
        <f t="shared" si="7"/>
        <v>0</v>
      </c>
      <c r="F124" s="223">
        <v>0</v>
      </c>
      <c r="G124" s="224">
        <f>IF(ABS(PRRAS!D555-SUM(PRRAS!D918:D920))&gt;1,1,0)</f>
        <v>0</v>
      </c>
      <c r="H124" s="224">
        <f>IF(ABS(PRRAS!E555-SUM(PRRAS!E918:E920))&gt;1,1,0)</f>
        <v>0</v>
      </c>
      <c r="U124" s="225">
        <v>31920</v>
      </c>
    </row>
    <row r="125" spans="1:21" ht="15" customHeight="1">
      <c r="A125" s="232">
        <f t="shared" si="6"/>
        <v>119</v>
      </c>
      <c r="B125" s="233" t="str">
        <f t="shared" si="5"/>
        <v>O.K.</v>
      </c>
      <c r="C125" s="247" t="s">
        <v>2832</v>
      </c>
      <c r="D125" s="246"/>
      <c r="E125" s="225">
        <f t="shared" si="7"/>
        <v>0</v>
      </c>
      <c r="F125" s="223">
        <v>0</v>
      </c>
      <c r="G125" s="224">
        <f>IF(ABS(PRRAS!D559-SUM(PRRAS!D921:D922))&gt;1,1,0)</f>
        <v>0</v>
      </c>
      <c r="H125" s="224">
        <f>IF(ABS(PRRAS!E559-SUM(PRRAS!E921:E922))&gt;1,1,0)</f>
        <v>0</v>
      </c>
      <c r="U125" s="225">
        <v>31995</v>
      </c>
    </row>
    <row r="126" spans="1:21" ht="15" customHeight="1">
      <c r="A126" s="232">
        <f t="shared" si="6"/>
        <v>120</v>
      </c>
      <c r="B126" s="233" t="str">
        <f t="shared" si="5"/>
        <v>O.K.</v>
      </c>
      <c r="C126" s="247" t="s">
        <v>2833</v>
      </c>
      <c r="D126" s="246"/>
      <c r="E126" s="225">
        <f t="shared" si="7"/>
        <v>0</v>
      </c>
      <c r="F126" s="223">
        <v>0</v>
      </c>
      <c r="G126" s="224">
        <f>IF(ABS(PRRAS!D560-SUM(PRRAS!D923:D925))&gt;1,1,0)</f>
        <v>0</v>
      </c>
      <c r="H126" s="224">
        <f>IF(ABS(PRRAS!E560-SUM(PRRAS!E923:E925))&gt;1,1,0)</f>
        <v>0</v>
      </c>
      <c r="U126" s="225">
        <v>32002</v>
      </c>
    </row>
    <row r="127" spans="1:21" ht="15" customHeight="1">
      <c r="A127" s="232">
        <f t="shared" si="6"/>
        <v>121</v>
      </c>
      <c r="B127" s="233" t="str">
        <f t="shared" si="5"/>
        <v>O.K.</v>
      </c>
      <c r="C127" s="247" t="s">
        <v>2834</v>
      </c>
      <c r="D127" s="246"/>
      <c r="E127" s="225">
        <f t="shared" si="7"/>
        <v>0</v>
      </c>
      <c r="F127" s="223">
        <v>0</v>
      </c>
      <c r="G127" s="224">
        <f>IF(ABS(PRRAS!D561-SUM(PRRAS!D926:D928))&gt;1,1,0)</f>
        <v>0</v>
      </c>
      <c r="H127" s="224">
        <f>IF(ABS(PRRAS!E561-SUM(PRRAS!E926:E928))&gt;1,1,0)</f>
        <v>0</v>
      </c>
      <c r="U127" s="225">
        <v>32133</v>
      </c>
    </row>
    <row r="128" spans="1:21" ht="15" customHeight="1">
      <c r="A128" s="232">
        <f t="shared" si="6"/>
        <v>122</v>
      </c>
      <c r="B128" s="233" t="str">
        <f t="shared" si="5"/>
        <v>O.K.</v>
      </c>
      <c r="C128" s="247" t="s">
        <v>2835</v>
      </c>
      <c r="D128" s="246"/>
      <c r="E128" s="225">
        <f t="shared" si="7"/>
        <v>0</v>
      </c>
      <c r="F128" s="223">
        <v>0</v>
      </c>
      <c r="G128" s="224">
        <f>IF(ABS(PRRAS!D562-SUM(PRRAS!D929:D931))&gt;1,1,0)</f>
        <v>0</v>
      </c>
      <c r="H128" s="224">
        <f>IF(ABS(PRRAS!E562-SUM(PRRAS!E929:E931))&gt;1,1,0)</f>
        <v>0</v>
      </c>
      <c r="U128" s="225">
        <v>32168</v>
      </c>
    </row>
    <row r="129" spans="1:21" ht="15" customHeight="1">
      <c r="A129" s="232">
        <f t="shared" si="6"/>
        <v>123</v>
      </c>
      <c r="B129" s="233" t="str">
        <f t="shared" si="5"/>
        <v>O.K.</v>
      </c>
      <c r="C129" s="247" t="s">
        <v>2836</v>
      </c>
      <c r="D129" s="246"/>
      <c r="E129" s="225">
        <f t="shared" si="7"/>
        <v>0</v>
      </c>
      <c r="F129" s="223">
        <v>0</v>
      </c>
      <c r="G129" s="224">
        <f>IF(ABS(PRRAS!D563-SUM(PRRAS!D932:D934))&gt;1,1,0)</f>
        <v>0</v>
      </c>
      <c r="H129" s="224">
        <f>IF(ABS(PRRAS!E563-SUM(PRRAS!E932:E934))&gt;1,1,0)</f>
        <v>0</v>
      </c>
      <c r="U129" s="225">
        <v>32176</v>
      </c>
    </row>
    <row r="130" spans="1:21" ht="15" customHeight="1">
      <c r="A130" s="232">
        <f t="shared" si="6"/>
        <v>124</v>
      </c>
      <c r="B130" s="233" t="str">
        <f t="shared" si="5"/>
        <v>O.K.</v>
      </c>
      <c r="C130" s="247" t="s">
        <v>2837</v>
      </c>
      <c r="D130" s="246"/>
      <c r="E130" s="225">
        <f t="shared" si="7"/>
        <v>0</v>
      </c>
      <c r="F130" s="223">
        <v>0</v>
      </c>
      <c r="G130" s="224">
        <f>IF(ABS(PRRAS!D564-SUM(PRRAS!D935:D937))&gt;1,1,0)</f>
        <v>0</v>
      </c>
      <c r="H130" s="224">
        <f>IF(ABS(PRRAS!E564-SUM(PRRAS!E935:E937))&gt;1,1,0)</f>
        <v>0</v>
      </c>
      <c r="U130" s="225">
        <v>32184</v>
      </c>
    </row>
    <row r="131" spans="1:21" ht="15" customHeight="1">
      <c r="A131" s="232">
        <f t="shared" si="6"/>
        <v>125</v>
      </c>
      <c r="B131" s="233" t="str">
        <f t="shared" si="5"/>
        <v>O.K.</v>
      </c>
      <c r="C131" s="247" t="s">
        <v>2838</v>
      </c>
      <c r="D131" s="246"/>
      <c r="E131" s="225">
        <f t="shared" si="7"/>
        <v>0</v>
      </c>
      <c r="F131" s="223">
        <v>0</v>
      </c>
      <c r="G131" s="224">
        <f>IF(ABS(PRRAS!D565-SUM(PRRAS!D938:D940))&gt;1,1,0)</f>
        <v>0</v>
      </c>
      <c r="H131" s="224">
        <f>IF(ABS(PRRAS!E565-SUM(PRRAS!E938:E940))&gt;1,1,0)</f>
        <v>0</v>
      </c>
      <c r="U131" s="225">
        <v>32221</v>
      </c>
    </row>
    <row r="132" spans="1:21" ht="15" customHeight="1">
      <c r="A132" s="232">
        <f t="shared" si="6"/>
        <v>126</v>
      </c>
      <c r="B132" s="233" t="str">
        <f t="shared" si="5"/>
        <v>O.K.</v>
      </c>
      <c r="C132" s="247" t="s">
        <v>2839</v>
      </c>
      <c r="D132" s="246"/>
      <c r="E132" s="225">
        <f t="shared" si="7"/>
        <v>0</v>
      </c>
      <c r="F132" s="223">
        <v>0</v>
      </c>
      <c r="G132" s="224">
        <f>IF(PRRAS!D941&gt;PRRAS!D598,1,0)</f>
        <v>0</v>
      </c>
      <c r="H132" s="224">
        <f>IF(PRRAS!E941&gt;PRRAS!E598,1,0)</f>
        <v>0</v>
      </c>
      <c r="U132" s="225">
        <v>32272</v>
      </c>
    </row>
    <row r="133" spans="1:21" ht="15" customHeight="1">
      <c r="A133" s="232">
        <f t="shared" si="6"/>
        <v>127</v>
      </c>
      <c r="B133" s="233" t="str">
        <f t="shared" si="5"/>
        <v>O.K.</v>
      </c>
      <c r="C133" s="247" t="s">
        <v>2840</v>
      </c>
      <c r="D133" s="246"/>
      <c r="E133" s="225">
        <f t="shared" si="7"/>
        <v>0</v>
      </c>
      <c r="F133" s="223">
        <v>0</v>
      </c>
      <c r="G133" s="224">
        <f>IF(PRRAS!D942&gt;PRRAS!D599,1,0)</f>
        <v>0</v>
      </c>
      <c r="H133" s="224">
        <f>IF(PRRAS!E942&gt;PRRAS!E599,1,0)</f>
        <v>0</v>
      </c>
      <c r="U133" s="225">
        <v>32490</v>
      </c>
    </row>
    <row r="134" spans="1:21" ht="15" customHeight="1">
      <c r="A134" s="232">
        <f t="shared" si="6"/>
        <v>128</v>
      </c>
      <c r="B134" s="233" t="str">
        <f t="shared" si="5"/>
        <v>O.K.</v>
      </c>
      <c r="C134" s="247" t="s">
        <v>2841</v>
      </c>
      <c r="D134" s="246"/>
      <c r="E134" s="225">
        <f t="shared" si="7"/>
        <v>0</v>
      </c>
      <c r="F134" s="223">
        <v>0</v>
      </c>
      <c r="G134" s="224">
        <f>IF(PRRAS!D943&gt;PRRAS!D600,1,0)</f>
        <v>0</v>
      </c>
      <c r="H134" s="224">
        <f>IF(PRRAS!E943&gt;PRRAS!E600,1,0)</f>
        <v>0</v>
      </c>
      <c r="U134" s="225">
        <v>32504</v>
      </c>
    </row>
    <row r="135" spans="1:21" ht="15" customHeight="1">
      <c r="A135" s="232">
        <f t="shared" si="6"/>
        <v>129</v>
      </c>
      <c r="B135" s="233" t="str">
        <f t="shared" si="5"/>
        <v>O.K.</v>
      </c>
      <c r="C135" s="247" t="s">
        <v>2842</v>
      </c>
      <c r="D135" s="246"/>
      <c r="E135" s="225">
        <f t="shared" si="7"/>
        <v>0</v>
      </c>
      <c r="F135" s="223">
        <v>0</v>
      </c>
      <c r="G135" s="224">
        <f>IF(PRRAS!D944&gt;PRRAS!D601,1,0)</f>
        <v>0</v>
      </c>
      <c r="H135" s="224">
        <f>IF(PRRAS!E944&gt;PRRAS!E601,1,0)</f>
        <v>0</v>
      </c>
      <c r="U135" s="225">
        <v>32529</v>
      </c>
    </row>
    <row r="136" spans="1:21" ht="15" customHeight="1">
      <c r="A136" s="232">
        <f t="shared" si="6"/>
        <v>130</v>
      </c>
      <c r="B136" s="233" t="str">
        <f t="shared" si="5"/>
        <v>O.K.</v>
      </c>
      <c r="C136" s="247" t="s">
        <v>2843</v>
      </c>
      <c r="D136" s="246"/>
      <c r="E136" s="225">
        <f t="shared" si="7"/>
        <v>0</v>
      </c>
      <c r="F136" s="223">
        <v>0</v>
      </c>
      <c r="G136" s="224">
        <f>IF(SUM(PRRAS!D945:D947)&gt;PRRAS!D603,1,0)</f>
        <v>0</v>
      </c>
      <c r="H136" s="224">
        <f>IF(SUM(PRRAS!E945:E947)&gt;PRRAS!E603,1,0)</f>
        <v>0</v>
      </c>
      <c r="U136" s="225">
        <v>32553</v>
      </c>
    </row>
    <row r="137" spans="1:21" ht="15" customHeight="1">
      <c r="A137" s="232">
        <f t="shared" si="6"/>
        <v>131</v>
      </c>
      <c r="B137" s="233" t="str">
        <f aca="true" t="shared" si="8" ref="B137:B202">IF(E137=1,"Pogreška",IF(F137=1,"Provjera","O.K."))</f>
        <v>O.K.</v>
      </c>
      <c r="C137" s="247" t="s">
        <v>2844</v>
      </c>
      <c r="D137" s="246"/>
      <c r="E137" s="225">
        <f t="shared" si="7"/>
        <v>0</v>
      </c>
      <c r="F137" s="223">
        <v>0</v>
      </c>
      <c r="G137" s="224">
        <f>IF(PRRAS!D948&gt;PRRAS!D604,1,0)</f>
        <v>0</v>
      </c>
      <c r="H137" s="224">
        <f>IF(PRRAS!E948&gt;PRRAS!E604,1,0)</f>
        <v>0</v>
      </c>
      <c r="U137" s="225">
        <v>32615</v>
      </c>
    </row>
    <row r="138" spans="1:21" ht="15" customHeight="1">
      <c r="A138" s="232">
        <f t="shared" si="6"/>
        <v>132</v>
      </c>
      <c r="B138" s="233" t="str">
        <f t="shared" si="8"/>
        <v>O.K.</v>
      </c>
      <c r="C138" s="247" t="s">
        <v>2845</v>
      </c>
      <c r="D138" s="246"/>
      <c r="E138" s="225">
        <f t="shared" si="7"/>
        <v>0</v>
      </c>
      <c r="F138" s="223">
        <v>0</v>
      </c>
      <c r="G138" s="224">
        <f>IF(PRRAS!D949+PRRAS!D950&gt;PRRAS!D605,1,0)</f>
        <v>0</v>
      </c>
      <c r="H138" s="224">
        <f>IF(PRRAS!E949+PRRAS!E950&gt;PRRAS!E605,1,0)</f>
        <v>0</v>
      </c>
      <c r="U138" s="225">
        <v>32867</v>
      </c>
    </row>
    <row r="139" spans="1:21" ht="15" customHeight="1">
      <c r="A139" s="232">
        <f t="shared" si="6"/>
        <v>133</v>
      </c>
      <c r="B139" s="233" t="str">
        <f t="shared" si="8"/>
        <v>O.K.</v>
      </c>
      <c r="C139" s="247" t="s">
        <v>2846</v>
      </c>
      <c r="D139" s="246"/>
      <c r="E139" s="225">
        <f t="shared" si="7"/>
        <v>0</v>
      </c>
      <c r="F139" s="223">
        <v>0</v>
      </c>
      <c r="G139" s="224">
        <f>IF(PRRAS!D951&gt;PRRAS!D606,1,0)</f>
        <v>0</v>
      </c>
      <c r="H139" s="224">
        <f>IF(PRRAS!E951&gt;PRRAS!E606,1,0)</f>
        <v>0</v>
      </c>
      <c r="U139" s="225">
        <v>32875</v>
      </c>
    </row>
    <row r="140" spans="1:21" ht="15" customHeight="1">
      <c r="A140" s="232">
        <f t="shared" si="6"/>
        <v>134</v>
      </c>
      <c r="B140" s="233" t="str">
        <f t="shared" si="8"/>
        <v>O.K.</v>
      </c>
      <c r="C140" s="247" t="s">
        <v>2847</v>
      </c>
      <c r="D140" s="246"/>
      <c r="E140" s="225">
        <f t="shared" si="7"/>
        <v>0</v>
      </c>
      <c r="F140" s="223">
        <v>0</v>
      </c>
      <c r="G140" s="224">
        <f>IF(SUM(PRRAS!D952:D954)&gt;PRRAS!D609,1,0)</f>
        <v>0</v>
      </c>
      <c r="H140" s="224">
        <f>IF(SUM(PRRAS!E952:E954)&gt;PRRAS!E609,1,0)</f>
        <v>0</v>
      </c>
      <c r="U140" s="225">
        <v>32980</v>
      </c>
    </row>
    <row r="141" spans="1:21" ht="15" customHeight="1">
      <c r="A141" s="232">
        <f t="shared" si="6"/>
        <v>135</v>
      </c>
      <c r="B141" s="233" t="str">
        <f t="shared" si="8"/>
        <v>O.K.</v>
      </c>
      <c r="C141" s="247" t="s">
        <v>2848</v>
      </c>
      <c r="D141" s="246"/>
      <c r="E141" s="225">
        <f t="shared" si="7"/>
        <v>0</v>
      </c>
      <c r="F141" s="223">
        <v>0</v>
      </c>
      <c r="G141" s="224">
        <f>IF(PRRAS!D955&gt;PRRAS!D610,1,0)</f>
        <v>0</v>
      </c>
      <c r="H141" s="224">
        <f>IF(PRRAS!E955&gt;PRRAS!E610,1,0)</f>
        <v>0</v>
      </c>
      <c r="U141" s="225">
        <v>32998</v>
      </c>
    </row>
    <row r="142" spans="1:21" ht="15" customHeight="1">
      <c r="A142" s="232">
        <f t="shared" si="6"/>
        <v>136</v>
      </c>
      <c r="B142" s="233" t="str">
        <f t="shared" si="8"/>
        <v>O.K.</v>
      </c>
      <c r="C142" s="247" t="s">
        <v>2849</v>
      </c>
      <c r="D142" s="246"/>
      <c r="E142" s="225">
        <f t="shared" si="7"/>
        <v>0</v>
      </c>
      <c r="F142" s="223">
        <v>0</v>
      </c>
      <c r="G142" s="224">
        <f>IF(SUM(PRRAS!D956:D957)&gt;PRRAS!D611,1,0)</f>
        <v>0</v>
      </c>
      <c r="H142" s="224">
        <f>IF(SUM(PRRAS!E956:E957)&gt;PRRAS!E611,1,0)</f>
        <v>0</v>
      </c>
      <c r="U142" s="225">
        <v>33005</v>
      </c>
    </row>
    <row r="143" spans="1:21" ht="15" customHeight="1">
      <c r="A143" s="232">
        <f t="shared" si="6"/>
        <v>137</v>
      </c>
      <c r="B143" s="233" t="str">
        <f t="shared" si="8"/>
        <v>O.K.</v>
      </c>
      <c r="C143" s="247" t="s">
        <v>2850</v>
      </c>
      <c r="D143" s="246"/>
      <c r="E143" s="225">
        <f t="shared" si="7"/>
        <v>0</v>
      </c>
      <c r="F143" s="223">
        <v>0</v>
      </c>
      <c r="G143" s="224">
        <f>IF(SUM(PRRAS!D958:D960)&gt;PRRAS!D612,1,0)</f>
        <v>0</v>
      </c>
      <c r="H143" s="224">
        <f>IF(SUM(PRRAS!E958:E960)&gt;PRRAS!E612,1,0)</f>
        <v>0</v>
      </c>
      <c r="U143" s="225">
        <v>33013</v>
      </c>
    </row>
    <row r="144" spans="1:21" ht="15" customHeight="1">
      <c r="A144" s="232">
        <f t="shared" si="6"/>
        <v>138</v>
      </c>
      <c r="B144" s="233" t="str">
        <f t="shared" si="8"/>
        <v>O.K.</v>
      </c>
      <c r="C144" s="247" t="s">
        <v>2851</v>
      </c>
      <c r="D144" s="246"/>
      <c r="E144" s="225">
        <f t="shared" si="7"/>
        <v>0</v>
      </c>
      <c r="F144" s="223">
        <v>0</v>
      </c>
      <c r="G144" s="224">
        <f>IF(PRRAS!D961&gt;PRRAS!D613,1,0)</f>
        <v>0</v>
      </c>
      <c r="H144" s="224">
        <f>IF(PRRAS!E961&gt;PRRAS!E613,1,0)</f>
        <v>0</v>
      </c>
      <c r="U144" s="225">
        <v>33021</v>
      </c>
    </row>
    <row r="145" spans="1:21" ht="15" customHeight="1">
      <c r="A145" s="232">
        <f t="shared" si="6"/>
        <v>139</v>
      </c>
      <c r="B145" s="233" t="str">
        <f t="shared" si="8"/>
        <v>O.K.</v>
      </c>
      <c r="C145" s="247" t="s">
        <v>2852</v>
      </c>
      <c r="D145" s="246"/>
      <c r="E145" s="225">
        <f t="shared" si="7"/>
        <v>0</v>
      </c>
      <c r="F145" s="223">
        <v>0</v>
      </c>
      <c r="G145" s="224">
        <f>IF(SUM(PRRAS!D962:D963)&gt;PRRAS!D614,1,0)</f>
        <v>0</v>
      </c>
      <c r="H145" s="224">
        <f>IF(SUM(PRRAS!E962:E963)&gt;PRRAS!E614,1,0)</f>
        <v>0</v>
      </c>
      <c r="U145" s="225">
        <v>33030</v>
      </c>
    </row>
    <row r="146" spans="1:21" ht="15" customHeight="1">
      <c r="A146" s="232">
        <f t="shared" si="6"/>
        <v>140</v>
      </c>
      <c r="B146" s="233" t="str">
        <f t="shared" si="8"/>
        <v>O.K.</v>
      </c>
      <c r="C146" s="247" t="s">
        <v>2853</v>
      </c>
      <c r="D146" s="246"/>
      <c r="E146" s="225">
        <f t="shared" si="7"/>
        <v>0</v>
      </c>
      <c r="F146" s="223">
        <v>0</v>
      </c>
      <c r="G146" s="224">
        <f>IF(PRRAS!D964&gt;PRRAS!D616,1,0)</f>
        <v>0</v>
      </c>
      <c r="H146" s="224">
        <f>IF(PRRAS!E964&gt;PRRAS!E616,1,0)</f>
        <v>0</v>
      </c>
      <c r="U146" s="225">
        <v>33048</v>
      </c>
    </row>
    <row r="147" spans="1:21" ht="15" customHeight="1">
      <c r="A147" s="232">
        <f t="shared" si="6"/>
        <v>141</v>
      </c>
      <c r="B147" s="233" t="str">
        <f t="shared" si="8"/>
        <v>O.K.</v>
      </c>
      <c r="C147" s="248" t="s">
        <v>2854</v>
      </c>
      <c r="D147" s="246"/>
      <c r="E147" s="225">
        <f t="shared" si="7"/>
        <v>0</v>
      </c>
      <c r="F147" s="223">
        <v>0</v>
      </c>
      <c r="G147" s="224">
        <f>IF(PRRAS!D965&gt;PRRAS!D617,1,0)</f>
        <v>0</v>
      </c>
      <c r="H147" s="224">
        <f>IF(PRRAS!E965&gt;PRRAS!E617,1,0)</f>
        <v>0</v>
      </c>
      <c r="U147" s="225">
        <v>33097</v>
      </c>
    </row>
    <row r="148" spans="1:21" ht="15" customHeight="1">
      <c r="A148" s="232">
        <f t="shared" si="6"/>
        <v>142</v>
      </c>
      <c r="B148" s="233" t="str">
        <f t="shared" si="8"/>
        <v>O.K.</v>
      </c>
      <c r="C148" s="247" t="s">
        <v>2855</v>
      </c>
      <c r="D148" s="246"/>
      <c r="E148" s="225">
        <f t="shared" si="7"/>
        <v>0</v>
      </c>
      <c r="F148" s="223">
        <v>0</v>
      </c>
      <c r="G148" s="224">
        <f>IF(PRRAS!D966&gt;PRRAS!D618,1,0)</f>
        <v>0</v>
      </c>
      <c r="H148" s="224">
        <f>IF(PRRAS!E966&gt;PRRAS!E618,1,0)</f>
        <v>0</v>
      </c>
      <c r="I148" s="249"/>
      <c r="J148" s="249"/>
      <c r="U148" s="225">
        <v>33101</v>
      </c>
    </row>
    <row r="149" spans="1:21" ht="15" customHeight="1">
      <c r="A149" s="232">
        <f t="shared" si="6"/>
        <v>143</v>
      </c>
      <c r="B149" s="233" t="str">
        <f t="shared" si="8"/>
        <v>O.K.</v>
      </c>
      <c r="C149" s="247" t="s">
        <v>2856</v>
      </c>
      <c r="D149" s="246"/>
      <c r="E149" s="225">
        <f t="shared" si="7"/>
        <v>0</v>
      </c>
      <c r="F149" s="223">
        <v>0</v>
      </c>
      <c r="G149" s="224">
        <f>IF(ABS(PRRAS!D621-SUM(PRRAS!D967:D968))&gt;1,1,0)</f>
        <v>0</v>
      </c>
      <c r="H149" s="224">
        <f>IF(ABS(PRRAS!E621-SUM(PRRAS!E967:E968))&gt;1,1,0)</f>
        <v>0</v>
      </c>
      <c r="I149" s="249"/>
      <c r="J149" s="249"/>
      <c r="U149" s="225">
        <v>33169</v>
      </c>
    </row>
    <row r="150" spans="1:21" ht="15" customHeight="1">
      <c r="A150" s="232">
        <f t="shared" si="6"/>
        <v>144</v>
      </c>
      <c r="B150" s="233" t="str">
        <f t="shared" si="8"/>
        <v>O.K.</v>
      </c>
      <c r="C150" s="247" t="s">
        <v>2857</v>
      </c>
      <c r="D150" s="246"/>
      <c r="E150" s="225">
        <f t="shared" si="7"/>
        <v>0</v>
      </c>
      <c r="F150" s="223">
        <v>0</v>
      </c>
      <c r="G150" s="224">
        <f>IF(ABS(PRRAS!D622-SUM(PRRAS!D969:D970))&gt;1,1,0)</f>
        <v>0</v>
      </c>
      <c r="H150" s="224">
        <f>IF(ABS(PRRAS!E622-SUM(PRRAS!E969:E970))&gt;1,1,0)</f>
        <v>0</v>
      </c>
      <c r="U150" s="225">
        <v>33193</v>
      </c>
    </row>
    <row r="151" spans="1:21" ht="15" customHeight="1">
      <c r="A151" s="232">
        <f t="shared" si="6"/>
        <v>145</v>
      </c>
      <c r="B151" s="233" t="str">
        <f t="shared" si="8"/>
        <v>O.K.</v>
      </c>
      <c r="C151" s="247" t="s">
        <v>2858</v>
      </c>
      <c r="D151" s="246"/>
      <c r="E151" s="225">
        <f t="shared" si="7"/>
        <v>0</v>
      </c>
      <c r="F151" s="223">
        <v>0</v>
      </c>
      <c r="G151" s="224">
        <f>IF(ABS(PRRAS!D623-SUM(PRRAS!D971:D972))&gt;1,1,0)</f>
        <v>0</v>
      </c>
      <c r="H151" s="224">
        <f>IF(ABS(PRRAS!E623-SUM(PRRAS!E971:E972))&gt;1,1,0)</f>
        <v>0</v>
      </c>
      <c r="I151" s="249"/>
      <c r="J151" s="249"/>
      <c r="U151" s="225">
        <v>33312</v>
      </c>
    </row>
    <row r="152" spans="1:21" ht="15" customHeight="1">
      <c r="A152" s="232">
        <f t="shared" si="6"/>
        <v>146</v>
      </c>
      <c r="B152" s="233" t="str">
        <f t="shared" si="8"/>
        <v>O.K.</v>
      </c>
      <c r="C152" s="247" t="s">
        <v>2859</v>
      </c>
      <c r="D152" s="246"/>
      <c r="E152" s="225">
        <f t="shared" si="7"/>
        <v>0</v>
      </c>
      <c r="F152" s="223">
        <v>0</v>
      </c>
      <c r="G152" s="224">
        <f>IF(ABS(PRRAS!D624-SUM(PRRAS!D973:D974))&gt;1,1,0)</f>
        <v>0</v>
      </c>
      <c r="H152" s="224">
        <f>IF(ABS(PRRAS!E624-SUM(PRRAS!E973:E974))&gt;1,1,0)</f>
        <v>0</v>
      </c>
      <c r="I152" s="249"/>
      <c r="J152" s="249"/>
      <c r="U152" s="225">
        <v>33329</v>
      </c>
    </row>
    <row r="153" spans="1:21" ht="15" customHeight="1">
      <c r="A153" s="232">
        <f aca="true" t="shared" si="9" ref="A153:A216">1+A152</f>
        <v>147</v>
      </c>
      <c r="B153" s="233" t="str">
        <f t="shared" si="8"/>
        <v>O.K.</v>
      </c>
      <c r="C153" s="247" t="s">
        <v>2860</v>
      </c>
      <c r="D153" s="246"/>
      <c r="E153" s="225">
        <f t="shared" si="7"/>
        <v>0</v>
      </c>
      <c r="F153" s="223">
        <v>0</v>
      </c>
      <c r="G153" s="224">
        <f>IF(ABS(PRRAS!D625-SUM(PRRAS!D975:D976))&gt;1,1,0)</f>
        <v>0</v>
      </c>
      <c r="H153" s="224">
        <f>IF(ABS(PRRAS!E625-SUM(PRRAS!E975:E976))&gt;1,1,0)</f>
        <v>0</v>
      </c>
      <c r="U153" s="225">
        <v>33337</v>
      </c>
    </row>
    <row r="154" spans="1:21" ht="15" customHeight="1">
      <c r="A154" s="232">
        <f t="shared" si="9"/>
        <v>148</v>
      </c>
      <c r="B154" s="233" t="str">
        <f t="shared" si="8"/>
        <v>O.K.</v>
      </c>
      <c r="C154" s="247" t="s">
        <v>2861</v>
      </c>
      <c r="D154" s="246"/>
      <c r="E154" s="225">
        <f t="shared" si="7"/>
        <v>0</v>
      </c>
      <c r="F154" s="223">
        <v>0</v>
      </c>
      <c r="G154" s="224">
        <f>IF(ABS(PRRAS!D626-SUM(PRRAS!D977:D978))&gt;1,1,0)</f>
        <v>0</v>
      </c>
      <c r="H154" s="224">
        <f>IF(ABS(PRRAS!E626-SUM(PRRAS!E977:E978))&gt;1,1,0)</f>
        <v>0</v>
      </c>
      <c r="I154" s="249"/>
      <c r="J154" s="249"/>
      <c r="U154" s="225">
        <v>33361</v>
      </c>
    </row>
    <row r="155" spans="1:21" ht="15" customHeight="1">
      <c r="A155" s="232">
        <f t="shared" si="9"/>
        <v>149</v>
      </c>
      <c r="B155" s="233" t="str">
        <f t="shared" si="8"/>
        <v>O.K.</v>
      </c>
      <c r="C155" s="247" t="s">
        <v>2862</v>
      </c>
      <c r="D155" s="246"/>
      <c r="E155" s="225">
        <f t="shared" si="7"/>
        <v>0</v>
      </c>
      <c r="F155" s="223">
        <v>0</v>
      </c>
      <c r="G155" s="224">
        <f>IF(ABS(PRRAS!D627-SUM(PRRAS!D979:D980))&gt;1,1,0)</f>
        <v>0</v>
      </c>
      <c r="H155" s="224">
        <f>IF(ABS(PRRAS!E627-SUM(PRRAS!E979:E980))&gt;1,1,0)</f>
        <v>0</v>
      </c>
      <c r="I155" s="249"/>
      <c r="J155" s="249"/>
      <c r="U155" s="225">
        <v>33370</v>
      </c>
    </row>
    <row r="156" spans="1:21" ht="15" customHeight="1">
      <c r="A156" s="232">
        <f t="shared" si="9"/>
        <v>150</v>
      </c>
      <c r="B156" s="233" t="str">
        <f t="shared" si="8"/>
        <v>O.K.</v>
      </c>
      <c r="C156" s="247" t="s">
        <v>2863</v>
      </c>
      <c r="D156" s="246"/>
      <c r="E156" s="225">
        <f t="shared" si="7"/>
        <v>0</v>
      </c>
      <c r="F156" s="223">
        <v>0</v>
      </c>
      <c r="G156" s="224">
        <f>IF(PRRAS!D981&gt;PRRAS!D636,1,0)</f>
        <v>0</v>
      </c>
      <c r="H156" s="224">
        <f>IF(PRRAS!E981&gt;PRRAS!E636,1,0)</f>
        <v>0</v>
      </c>
      <c r="U156" s="225">
        <v>33407</v>
      </c>
    </row>
    <row r="157" spans="1:21" ht="30" customHeight="1">
      <c r="A157" s="232">
        <f t="shared" si="9"/>
        <v>151</v>
      </c>
      <c r="B157" s="233" t="str">
        <f t="shared" si="8"/>
        <v>O.K.</v>
      </c>
      <c r="C157" s="247" t="s">
        <v>2864</v>
      </c>
      <c r="D157" s="246"/>
      <c r="E157" s="225">
        <f t="shared" si="7"/>
        <v>0</v>
      </c>
      <c r="F157" s="223">
        <v>0</v>
      </c>
      <c r="G157" s="224">
        <f>IF(MIN('[1]Skriveni'!C2:D3,'[1]Skriveni'!C5:D12,'[1]Skriveni'!C14:D976)&lt;0,1,0)</f>
        <v>0</v>
      </c>
      <c r="U157" s="225">
        <v>33458</v>
      </c>
    </row>
    <row r="158" spans="1:21" ht="30" customHeight="1">
      <c r="A158" s="232">
        <f t="shared" si="9"/>
        <v>152</v>
      </c>
      <c r="B158" s="233" t="str">
        <f t="shared" si="8"/>
        <v>O.K.</v>
      </c>
      <c r="C158" s="247" t="s">
        <v>2865</v>
      </c>
      <c r="D158" s="246"/>
      <c r="E158" s="225">
        <f t="shared" si="7"/>
        <v>0</v>
      </c>
      <c r="F158" s="223">
        <v>0</v>
      </c>
      <c r="G158" s="224">
        <f>IF(H158=0,0,1)</f>
        <v>0</v>
      </c>
      <c r="H158" s="224">
        <f>SUM('[1]Skriveni'!H2:H976)</f>
        <v>0</v>
      </c>
      <c r="T158" s="226">
        <f>IF(LOOKUP(O3,T159:T186,T159:T186)=O3,1,0)</f>
        <v>0</v>
      </c>
      <c r="U158" s="225">
        <v>33499</v>
      </c>
    </row>
    <row r="159" spans="1:21" ht="30" customHeight="1">
      <c r="A159" s="232">
        <f t="shared" si="9"/>
        <v>153</v>
      </c>
      <c r="B159" s="233" t="str">
        <f t="shared" si="8"/>
        <v>O.K.</v>
      </c>
      <c r="C159" s="248" t="s">
        <v>2866</v>
      </c>
      <c r="D159" s="246"/>
      <c r="E159" s="225">
        <f t="shared" si="7"/>
        <v>0</v>
      </c>
      <c r="F159" s="223">
        <v>0</v>
      </c>
      <c r="G159" s="224">
        <f>IF(AND(I3=11,O3&lt;&gt;47123,OR(MAX(PRRAS!D14:E21)&gt;0,MIN(PRRAS!D14:E21)&lt;0)),1,0)</f>
        <v>0</v>
      </c>
      <c r="T159" s="225">
        <v>0</v>
      </c>
      <c r="U159" s="225">
        <v>33520</v>
      </c>
    </row>
    <row r="160" spans="1:21" ht="30" customHeight="1">
      <c r="A160" s="232">
        <f t="shared" si="9"/>
        <v>154</v>
      </c>
      <c r="B160" s="233" t="str">
        <f t="shared" si="8"/>
        <v>O.K.</v>
      </c>
      <c r="C160" s="248" t="s">
        <v>2867</v>
      </c>
      <c r="D160" s="246"/>
      <c r="E160" s="225">
        <f>MAX(G160:L160)</f>
        <v>0</v>
      </c>
      <c r="F160" s="223">
        <v>0</v>
      </c>
      <c r="G160" s="224">
        <f>IF(AND(I3=11,MAX(PRRAS!D35:E35,PRRAS!D42:E42)&gt;0,T158=0),1,0)</f>
        <v>0</v>
      </c>
      <c r="T160" s="225">
        <v>51</v>
      </c>
      <c r="U160" s="225">
        <v>33538</v>
      </c>
    </row>
    <row r="161" spans="1:21" ht="30" customHeight="1">
      <c r="A161" s="232">
        <f t="shared" si="9"/>
        <v>155</v>
      </c>
      <c r="B161" s="233" t="str">
        <f t="shared" si="8"/>
        <v>O.K.</v>
      </c>
      <c r="C161" s="248" t="s">
        <v>2868</v>
      </c>
      <c r="D161" s="246"/>
      <c r="E161" s="225">
        <f>MAX(G161:L161)</f>
        <v>0</v>
      </c>
      <c r="F161" s="223">
        <v>0</v>
      </c>
      <c r="G161" s="224">
        <f>IF(AND(I3=11,MAX(PRRAS!D22:E34,PRRAS!D36:E41,PRRAS!D43:E45,PRRAS!D51:E55,PRRAS!D149:E149,PRRAS!D211:E211,PRRAS!D245:E248,PRRAS!D259:E259)&gt;0),1,0)</f>
        <v>0</v>
      </c>
      <c r="I161" s="250"/>
      <c r="T161" s="225">
        <v>721</v>
      </c>
      <c r="U161" s="225">
        <v>33579</v>
      </c>
    </row>
    <row r="162" spans="1:21" ht="30" customHeight="1">
      <c r="A162" s="232">
        <f t="shared" si="9"/>
        <v>156</v>
      </c>
      <c r="B162" s="233" t="str">
        <f t="shared" si="8"/>
        <v>O.K.</v>
      </c>
      <c r="C162" s="248" t="s">
        <v>2869</v>
      </c>
      <c r="D162" s="246"/>
      <c r="E162" s="225">
        <f>MAX(G162:L162)</f>
        <v>0</v>
      </c>
      <c r="F162" s="223">
        <v>0</v>
      </c>
      <c r="G162" s="224">
        <f>IF(AND(I3=11,O3&lt;&gt;47107,MAX(PRRAS!D260:E260)&gt;0),1,0)</f>
        <v>0</v>
      </c>
      <c r="H162" s="224">
        <f>IF(AND(I3=11,O5&lt;&gt;47107,MIN(PRRAS!D260:E260)&lt;0),1,0)</f>
        <v>0</v>
      </c>
      <c r="I162" s="250"/>
      <c r="T162" s="225">
        <v>756</v>
      </c>
      <c r="U162" s="225">
        <v>33600</v>
      </c>
    </row>
    <row r="163" spans="1:21" ht="42" customHeight="1">
      <c r="A163" s="232">
        <f t="shared" si="9"/>
        <v>157</v>
      </c>
      <c r="B163" s="233" t="str">
        <f t="shared" si="8"/>
        <v>O.K.</v>
      </c>
      <c r="C163" s="251" t="s">
        <v>2870</v>
      </c>
      <c r="D163" s="246"/>
      <c r="E163" s="225">
        <f t="shared" si="7"/>
        <v>0</v>
      </c>
      <c r="F163" s="223">
        <v>0</v>
      </c>
      <c r="G163" s="224">
        <f>IF(AND(I3=11,MAX(PRRAS!D427:E429,PRRAS!D442:E444,PRRAS!D448:E449,PRRAS!D464:E465,PRRAS!D468:E471,PRRAS!D474:E474,PRRAS!D483:E483,PRRAS!D486:E486,PRRAS!D488:E492,PRRAS!D503:E504)&gt;0),1,0)</f>
        <v>0</v>
      </c>
      <c r="H163" s="224">
        <f>IF(AND(I3=11,MIN(PRRAS!D427:E429,PRRAS!D442:E444,PRRAS!D448:E449,PRRAS!D464:E465,PRRAS!D468:E471,PRRAS!D474:E474,PRRAS!D483:E483,PRRAS!D486:E486,PRRAS!D488:E492,PRRAS!D503:E504)&lt;0),1,0)</f>
        <v>0</v>
      </c>
      <c r="I163" s="223">
        <f>IF(AND(I3=11,O3&lt;&gt;1087,OR(MIN(PRRAS!D488:E492)&lt;0,MAX(PRRAS!D488:E492)&gt;0)),1,0)</f>
        <v>0</v>
      </c>
      <c r="T163" s="225">
        <v>1222</v>
      </c>
      <c r="U163" s="225">
        <v>33618</v>
      </c>
    </row>
    <row r="164" spans="1:21" ht="30" customHeight="1">
      <c r="A164" s="232">
        <f t="shared" si="9"/>
        <v>158</v>
      </c>
      <c r="B164" s="233" t="str">
        <f t="shared" si="8"/>
        <v>O.K.</v>
      </c>
      <c r="C164" s="248" t="s">
        <v>2871</v>
      </c>
      <c r="D164" s="246"/>
      <c r="E164" s="225">
        <f aca="true" t="shared" si="10" ref="E164:E194">MAX(G164:L164)</f>
        <v>0</v>
      </c>
      <c r="F164" s="223">
        <v>0</v>
      </c>
      <c r="G164" s="224">
        <f>IF(AND(I3=11,O3&lt;&gt;721,OR(MAX(PRRAS!D508:E508,PRRAS!D618:E618)&gt;0,MIN(PRRAS!D508:E508,PRRAS!D618:E618)&lt;0)),1,0)</f>
        <v>0</v>
      </c>
      <c r="T164" s="225">
        <v>3130</v>
      </c>
      <c r="U164" s="225">
        <v>33860</v>
      </c>
    </row>
    <row r="165" spans="1:21" ht="30" customHeight="1">
      <c r="A165" s="232">
        <f t="shared" si="9"/>
        <v>159</v>
      </c>
      <c r="B165" s="233" t="str">
        <f t="shared" si="8"/>
        <v>O.K.</v>
      </c>
      <c r="C165" s="251" t="s">
        <v>2872</v>
      </c>
      <c r="D165" s="246"/>
      <c r="E165" s="225">
        <f t="shared" si="10"/>
        <v>0</v>
      </c>
      <c r="F165" s="223">
        <v>0</v>
      </c>
      <c r="G165" s="224">
        <f>IF(AND(I3=11,O3&lt;&gt;721,MAX(PRRAS!D509:E509,PRRAS!D521:E521,PRRAS!D524:E524,PRRAS!D530:E530,PRRAS!D533:E537,PRRAS!D550:E552,PRRAS!D556:E557,PRRAS!D573:E573,PRRAS!D576:E576,PRRAS!D581:E582)&gt;0),1,0)</f>
        <v>0</v>
      </c>
      <c r="T165" s="225">
        <v>3156</v>
      </c>
      <c r="U165" s="225">
        <v>33878</v>
      </c>
    </row>
    <row r="166" spans="1:21" ht="30" customHeight="1">
      <c r="A166" s="232">
        <f t="shared" si="9"/>
        <v>160</v>
      </c>
      <c r="B166" s="233" t="str">
        <f t="shared" si="8"/>
        <v>O.K.</v>
      </c>
      <c r="C166" s="248" t="s">
        <v>2873</v>
      </c>
      <c r="D166" s="246"/>
      <c r="E166" s="225">
        <f t="shared" si="10"/>
        <v>0</v>
      </c>
      <c r="F166" s="223">
        <v>0</v>
      </c>
      <c r="G166" s="224">
        <f>IF(AND(I3=11,O3&lt;&gt;46237,OR(MAX(PRRAS!D592:E592)&gt;0,MIN(PRRAS!D592:E592)&lt;0)),1,0)</f>
        <v>0</v>
      </c>
      <c r="T166" s="225">
        <v>3164</v>
      </c>
      <c r="U166" s="225">
        <v>33886</v>
      </c>
    </row>
    <row r="167" spans="1:21" ht="30" customHeight="1">
      <c r="A167" s="232">
        <f t="shared" si="9"/>
        <v>161</v>
      </c>
      <c r="B167" s="233" t="str">
        <f t="shared" si="8"/>
        <v>O.K.</v>
      </c>
      <c r="C167" s="248" t="s">
        <v>2874</v>
      </c>
      <c r="D167" s="246"/>
      <c r="E167" s="225">
        <f t="shared" si="10"/>
        <v>0</v>
      </c>
      <c r="F167" s="223">
        <v>0</v>
      </c>
      <c r="G167" s="224">
        <f>IF(AND(I3=11,O3&lt;&gt;174,OR(MAX(PRRAS!D597:E598)&gt;0,MIN(PRRAS!D597:E598)&lt;0)),1,0)</f>
        <v>0</v>
      </c>
      <c r="T167" s="225">
        <v>3197</v>
      </c>
      <c r="U167" s="225">
        <v>33894</v>
      </c>
    </row>
    <row r="168" spans="1:21" ht="30" customHeight="1">
      <c r="A168" s="232">
        <f t="shared" si="9"/>
        <v>162</v>
      </c>
      <c r="B168" s="233" t="str">
        <f t="shared" si="8"/>
        <v>O.K.</v>
      </c>
      <c r="C168" s="251" t="s">
        <v>2875</v>
      </c>
      <c r="D168" s="246"/>
      <c r="E168" s="225">
        <f t="shared" si="10"/>
        <v>0</v>
      </c>
      <c r="F168" s="223">
        <v>0</v>
      </c>
      <c r="G168" s="224">
        <f>IF(AND(I3=11,MAX(PRRAS!D595:E595,PRRAS!D599:E601,PRRAS!D613:E614,PRRAS!D619:E619,PRRAS!D629:E631,PRRAS!D634:E634,PRRAS!D637:E637,PRRAS!D690:E690,PRRAS!D699:E699,PRRAS!D713:E713,PRRAS!D717:E717,PRRAS!D719:E719)&gt;0),1,0)</f>
        <v>0</v>
      </c>
      <c r="H168" s="225"/>
      <c r="I168" s="225"/>
      <c r="J168" s="225"/>
      <c r="K168" s="225"/>
      <c r="L168" s="225"/>
      <c r="M168" s="225"/>
      <c r="N168" s="225"/>
      <c r="O168" s="225"/>
      <c r="P168" s="225"/>
      <c r="Q168" s="225"/>
      <c r="T168" s="225">
        <v>3210</v>
      </c>
      <c r="U168" s="225">
        <v>33925</v>
      </c>
    </row>
    <row r="169" spans="1:21" ht="30" customHeight="1">
      <c r="A169" s="232">
        <f t="shared" si="9"/>
        <v>163</v>
      </c>
      <c r="B169" s="233" t="str">
        <f t="shared" si="8"/>
        <v>O.K.</v>
      </c>
      <c r="C169" s="248" t="s">
        <v>2876</v>
      </c>
      <c r="D169" s="246"/>
      <c r="E169" s="225">
        <f t="shared" si="10"/>
        <v>0</v>
      </c>
      <c r="F169" s="223">
        <v>0</v>
      </c>
      <c r="G169" s="224">
        <f>IF(AND(OR(I3=12,AND(I3=11,Q3="DA")),O3&lt;&gt;47123,OR(MAX(PRRAS!D14:E21)&gt;0,MIN(PRRAS!D14:E21)&lt;0)),1,0)</f>
        <v>0</v>
      </c>
      <c r="H169" s="225"/>
      <c r="I169" s="225"/>
      <c r="J169" s="225"/>
      <c r="K169" s="225"/>
      <c r="L169" s="225"/>
      <c r="M169" s="225"/>
      <c r="N169" s="225"/>
      <c r="O169" s="225"/>
      <c r="P169" s="225"/>
      <c r="Q169" s="225"/>
      <c r="T169" s="225">
        <v>3228</v>
      </c>
      <c r="U169" s="225">
        <v>34282</v>
      </c>
    </row>
    <row r="170" spans="1:21" ht="30" customHeight="1">
      <c r="A170" s="232">
        <f>1+A169</f>
        <v>164</v>
      </c>
      <c r="B170" s="233" t="str">
        <f>IF(E170=1,"Pogreška",IF(F170=1,"Provjera","O.K."))</f>
        <v>O.K.</v>
      </c>
      <c r="C170" s="248" t="s">
        <v>2877</v>
      </c>
      <c r="D170" s="246"/>
      <c r="E170" s="225">
        <f>MAX(G170:L170)</f>
        <v>0</v>
      </c>
      <c r="F170" s="223">
        <v>0</v>
      </c>
      <c r="G170" s="224">
        <f>IF(AND(OR(I3=12,AND(I3=11,Q3="DA")),MAX(PRRAS!D35:E35,PRRAS!D42:E42)&gt;0,T158=0),1,0)</f>
        <v>0</v>
      </c>
      <c r="H170" s="225"/>
      <c r="I170" s="225"/>
      <c r="J170" s="225"/>
      <c r="K170" s="225"/>
      <c r="L170" s="225"/>
      <c r="M170" s="225"/>
      <c r="N170" s="225"/>
      <c r="O170" s="225"/>
      <c r="P170" s="225"/>
      <c r="Q170" s="225"/>
      <c r="T170" s="225">
        <v>3236</v>
      </c>
      <c r="U170" s="225">
        <v>34387</v>
      </c>
    </row>
    <row r="171" spans="1:21" ht="30" customHeight="1">
      <c r="A171" s="232">
        <f>1+A170</f>
        <v>165</v>
      </c>
      <c r="B171" s="233" t="str">
        <f>IF(E171=1,"Pogreška",IF(F171=1,"Provjera","O.K."))</f>
        <v>O.K.</v>
      </c>
      <c r="C171" s="251" t="s">
        <v>2878</v>
      </c>
      <c r="D171" s="246"/>
      <c r="E171" s="225">
        <f t="shared" si="10"/>
        <v>0</v>
      </c>
      <c r="F171" s="223">
        <v>0</v>
      </c>
      <c r="G171" s="224">
        <f>IF(AND(OR(I3=12,AND(I3=11,Q3="DA")),MAX(PRRAS!D22:E34,PRRAS!D36:E41,PRRAS!D43:E45,PRRAS!D149:E149,PRRAS!D245:E248)&gt;0),1,0)</f>
        <v>0</v>
      </c>
      <c r="I171" s="219"/>
      <c r="J171" s="249"/>
      <c r="K171" s="249"/>
      <c r="L171" s="249"/>
      <c r="M171" s="252"/>
      <c r="N171" s="249"/>
      <c r="O171" s="252"/>
      <c r="P171" s="249"/>
      <c r="Q171" s="253"/>
      <c r="T171" s="225">
        <v>3285</v>
      </c>
      <c r="U171" s="225">
        <v>34418</v>
      </c>
    </row>
    <row r="172" spans="1:21" ht="45" customHeight="1">
      <c r="A172" s="232">
        <f t="shared" si="9"/>
        <v>166</v>
      </c>
      <c r="B172" s="233" t="str">
        <f t="shared" si="8"/>
        <v>O.K.</v>
      </c>
      <c r="C172" s="251" t="s">
        <v>2879</v>
      </c>
      <c r="D172" s="246"/>
      <c r="E172" s="225">
        <f t="shared" si="10"/>
        <v>0</v>
      </c>
      <c r="F172" s="223">
        <v>0</v>
      </c>
      <c r="G172" s="224">
        <f>IF(AND(OR(I3=12,AND(I3=11,Q3="DA")),MAX(PRRAS!D427:E429,PRRAS!D442:E444,PRRAS!D448:E449,PRRAS!D463:E465,PRRAS!D468:E471,PRRAS!D474:E474,PRRAS!D490:E492,PRRAS!D521:E521,PRRAS!D524:E524,PRRAS!D530:E530,PRRAS!D533:E537,PRRAS!D550:E552,PRRAS!D556:E557)&gt;0),1,0)</f>
        <v>0</v>
      </c>
      <c r="I172" s="219"/>
      <c r="J172" s="249"/>
      <c r="K172" s="249"/>
      <c r="L172" s="249"/>
      <c r="M172" s="252"/>
      <c r="N172" s="249"/>
      <c r="O172" s="252"/>
      <c r="P172" s="249"/>
      <c r="Q172" s="253"/>
      <c r="T172" s="225">
        <v>3308</v>
      </c>
      <c r="U172" s="225">
        <v>34426</v>
      </c>
    </row>
    <row r="173" spans="1:21" ht="30" customHeight="1">
      <c r="A173" s="232">
        <f t="shared" si="9"/>
        <v>167</v>
      </c>
      <c r="B173" s="233" t="str">
        <f t="shared" si="8"/>
        <v>O.K.</v>
      </c>
      <c r="C173" s="251" t="s">
        <v>2880</v>
      </c>
      <c r="D173" s="246"/>
      <c r="E173" s="225">
        <f t="shared" si="10"/>
        <v>0</v>
      </c>
      <c r="F173" s="223">
        <v>0</v>
      </c>
      <c r="G173" s="224">
        <f>IF(AND(OR(I3=12,AND(I3=11,Q3="DA")),MAX(PRRAS!D573:E573,PRRAS!D576:E576,PRRAS!D580:E582,PRRAS!D595:E595,PRRAS!D599:E601,PRRAS!D629:E631,PRRAS!D634:E634,PRRAS!D637:E637,PRRAS!D713:E713,PRRAS!D715:E715,PRRAS!D717:E717,PRRAS!D719:E719)&gt;0),1,0)</f>
        <v>0</v>
      </c>
      <c r="H173" s="224">
        <f>IF(AND(I3=12,MAX(PRRAS!D592:E592)&lt;&gt;0,O3&lt;&gt;47115),1,0)</f>
        <v>0</v>
      </c>
      <c r="I173" s="219"/>
      <c r="J173" s="249"/>
      <c r="K173" s="249"/>
      <c r="L173" s="249"/>
      <c r="M173" s="252"/>
      <c r="N173" s="249"/>
      <c r="O173" s="252"/>
      <c r="P173" s="249"/>
      <c r="Q173" s="253"/>
      <c r="T173" s="225">
        <v>3316</v>
      </c>
      <c r="U173" s="225">
        <v>34434</v>
      </c>
    </row>
    <row r="174" spans="1:21" ht="30" customHeight="1">
      <c r="A174" s="232">
        <f t="shared" si="9"/>
        <v>168</v>
      </c>
      <c r="B174" s="233" t="str">
        <f t="shared" si="8"/>
        <v>O.K.</v>
      </c>
      <c r="C174" s="251" t="s">
        <v>2881</v>
      </c>
      <c r="D174" s="246"/>
      <c r="E174" s="225">
        <f t="shared" si="10"/>
        <v>0</v>
      </c>
      <c r="F174" s="223">
        <v>0</v>
      </c>
      <c r="G174" s="224">
        <f>IF(AND(I3=13,MAX(PRRAS!D142:E145)&gt;0),1,0)</f>
        <v>0</v>
      </c>
      <c r="I174" s="219"/>
      <c r="J174" s="249"/>
      <c r="K174" s="249"/>
      <c r="L174" s="249"/>
      <c r="M174" s="249"/>
      <c r="T174" s="225">
        <v>3349</v>
      </c>
      <c r="U174" s="225">
        <v>34555</v>
      </c>
    </row>
    <row r="175" spans="1:21" ht="30" customHeight="1">
      <c r="A175" s="232">
        <f t="shared" si="9"/>
        <v>169</v>
      </c>
      <c r="B175" s="233" t="str">
        <f t="shared" si="8"/>
        <v>O.K.</v>
      </c>
      <c r="C175" s="251" t="s">
        <v>2882</v>
      </c>
      <c r="D175" s="246"/>
      <c r="E175" s="225">
        <f t="shared" si="10"/>
        <v>0</v>
      </c>
      <c r="F175" s="223">
        <v>0</v>
      </c>
      <c r="G175" s="224">
        <f>IF(AND(I3=21,MAX(PRRAS!D14:E45,PRRAS!D51:E55,PRRAS!D149:E149,PRRAS!D183:E183,PRRAS!D211:E211,PRRAS!D245:E248,PRRAS!D258:E262,PRRAS!D352:E352,PRRAS!D380:E380)&gt;0),1,0)</f>
        <v>0</v>
      </c>
      <c r="I175" s="249"/>
      <c r="J175" s="219"/>
      <c r="K175" s="249"/>
      <c r="L175" s="249"/>
      <c r="M175" s="249"/>
      <c r="T175" s="225">
        <v>20727</v>
      </c>
      <c r="U175" s="225">
        <v>34571</v>
      </c>
    </row>
    <row r="176" spans="1:21" ht="30" customHeight="1">
      <c r="A176" s="232">
        <f t="shared" si="9"/>
        <v>170</v>
      </c>
      <c r="B176" s="233" t="str">
        <f t="shared" si="8"/>
        <v>O.K.</v>
      </c>
      <c r="C176" s="251" t="s">
        <v>2883</v>
      </c>
      <c r="D176" s="246"/>
      <c r="E176" s="225">
        <f t="shared" si="10"/>
        <v>0</v>
      </c>
      <c r="F176" s="223">
        <v>0</v>
      </c>
      <c r="G176" s="224">
        <f>IF(AND(I3=21,MAX(PRRAS!D404:E404,PRRAS!D425:E429,PRRAS!D432:E432,PRRAS!D442:E444,PRRAS!D448:E449,PRRAS!D463:E465,PRRAS!D468:E471,PRRAS!D474:E474,PRRAS!D483:E483,PRRAS!D486:E486,PRRAS!D488:E492)&gt;0),1,0)</f>
        <v>0</v>
      </c>
      <c r="I176" s="249"/>
      <c r="J176" s="219"/>
      <c r="K176" s="249"/>
      <c r="L176" s="249"/>
      <c r="M176" s="249"/>
      <c r="T176" s="225">
        <v>21668</v>
      </c>
      <c r="U176" s="225">
        <v>34651</v>
      </c>
    </row>
    <row r="177" spans="1:21" ht="30" customHeight="1">
      <c r="A177" s="232">
        <f t="shared" si="9"/>
        <v>171</v>
      </c>
      <c r="B177" s="233" t="str">
        <f t="shared" si="8"/>
        <v>O.K.</v>
      </c>
      <c r="C177" s="251" t="s">
        <v>2884</v>
      </c>
      <c r="D177" s="246"/>
      <c r="E177" s="225">
        <f t="shared" si="10"/>
        <v>0</v>
      </c>
      <c r="F177" s="223">
        <v>0</v>
      </c>
      <c r="G177" s="224">
        <f>IF(AND(I3=21,MAX(PRRAS!D502:E504,PRRAS!D508:E509,PRRAS!D521:E521,PRRAS!D524:E527,PRRAS!D530:E530,PRRAS!D533:E537,PRRAS!D540:E540,PRRAS!D550:E552,PRRAS!D556:E557,PRRAS!D573:E573,PRRAS!D576:E582,PRRAS!D592:E592,PRRAS!D595:E595)&gt;0),1,0)</f>
        <v>0</v>
      </c>
      <c r="I177" s="249"/>
      <c r="J177" s="219"/>
      <c r="K177" s="249"/>
      <c r="L177" s="249"/>
      <c r="M177" s="249"/>
      <c r="T177" s="225">
        <v>22275</v>
      </c>
      <c r="U177" s="225">
        <v>34725</v>
      </c>
    </row>
    <row r="178" spans="1:21" ht="30" customHeight="1">
      <c r="A178" s="232">
        <f t="shared" si="9"/>
        <v>172</v>
      </c>
      <c r="B178" s="233" t="str">
        <f t="shared" si="8"/>
        <v>O.K.</v>
      </c>
      <c r="C178" s="251" t="s">
        <v>2885</v>
      </c>
      <c r="D178" s="246"/>
      <c r="E178" s="225">
        <f t="shared" si="10"/>
        <v>0</v>
      </c>
      <c r="F178" s="223">
        <v>0</v>
      </c>
      <c r="G178" s="224">
        <f>IF(AND(I3=21,MAX(PRRAS!D597:E601,PRRAS!D612:E614,PRRAS!D618:E619,PRRAS!D629:E631,PRRAS!D634:E634,PRRAS!D637:E637,PRRAS!D699:E699,PRRAS!D713:E713,PRRAS!D715:E715,PRRAS!D717:E717,PRRAS!D719:E719)&gt;0),1,0)</f>
        <v>0</v>
      </c>
      <c r="I178" s="249"/>
      <c r="J178" s="219"/>
      <c r="K178" s="249"/>
      <c r="L178" s="249"/>
      <c r="M178" s="249"/>
      <c r="T178" s="225">
        <v>26346</v>
      </c>
      <c r="U178" s="225">
        <v>34872</v>
      </c>
    </row>
    <row r="179" spans="1:21" ht="30" customHeight="1">
      <c r="A179" s="232">
        <f t="shared" si="9"/>
        <v>173</v>
      </c>
      <c r="B179" s="233" t="str">
        <f t="shared" si="8"/>
        <v>O.K.</v>
      </c>
      <c r="C179" s="251" t="s">
        <v>2886</v>
      </c>
      <c r="D179" s="246"/>
      <c r="E179" s="225">
        <f t="shared" si="10"/>
        <v>0</v>
      </c>
      <c r="F179" s="223">
        <v>0</v>
      </c>
      <c r="G179" s="224">
        <f>IF(AND(I3=22,MAX(PRRAS!D23:E28,PRRAS!D32:E32,PRRAS!D36:E36,PRRAS!D38:E38,PRRAS!D43:E45,PRRAS!D51:E55,PRRAS!D142:E146,PRRAS!D149:E149,PRRAS!D183:E183,PRRAS!D211:E211,PRRAS!D258:E263)&gt;0),1,0)</f>
        <v>0</v>
      </c>
      <c r="I179" s="249"/>
      <c r="J179" s="219"/>
      <c r="K179" s="249"/>
      <c r="L179" s="249"/>
      <c r="M179" s="249"/>
      <c r="T179" s="225">
        <v>47037</v>
      </c>
      <c r="U179" s="225">
        <v>34969</v>
      </c>
    </row>
    <row r="180" spans="1:21" ht="30" customHeight="1">
      <c r="A180" s="232">
        <f t="shared" si="9"/>
        <v>174</v>
      </c>
      <c r="B180" s="233" t="str">
        <f t="shared" si="8"/>
        <v>O.K.</v>
      </c>
      <c r="C180" s="251" t="s">
        <v>2887</v>
      </c>
      <c r="D180" s="246"/>
      <c r="E180" s="225">
        <f t="shared" si="10"/>
        <v>0</v>
      </c>
      <c r="F180" s="223">
        <v>0</v>
      </c>
      <c r="G180" s="224">
        <f>IF(AND(I3=22,MAX(PRRAS!D352:E352,PRRAS!D380:E380,PRRAS!D404:E404,PRRAS!D425:E429,PRRAS!D432:E432,PRRAS!D442:E444,PRRAS!D448:E449,PRRAS!D463:E465,PRRAS!D468:E471,PRRAS!D474:E474,PRRAS!D483:E483,PRRAS!D486:E486,PRRAS!D488:E492)&gt;0),1,0)</f>
        <v>0</v>
      </c>
      <c r="I180" s="249"/>
      <c r="J180" s="219"/>
      <c r="K180" s="249"/>
      <c r="L180" s="249"/>
      <c r="M180" s="249"/>
      <c r="T180" s="225">
        <v>47045</v>
      </c>
      <c r="U180" s="225">
        <v>34993</v>
      </c>
    </row>
    <row r="181" spans="1:21" ht="30" customHeight="1">
      <c r="A181" s="232">
        <f t="shared" si="9"/>
        <v>175</v>
      </c>
      <c r="B181" s="233" t="str">
        <f t="shared" si="8"/>
        <v>O.K.</v>
      </c>
      <c r="C181" s="251" t="s">
        <v>2888</v>
      </c>
      <c r="D181" s="246"/>
      <c r="E181" s="225">
        <f t="shared" si="10"/>
        <v>0</v>
      </c>
      <c r="F181" s="223">
        <v>0</v>
      </c>
      <c r="G181" s="224">
        <f>IF(AND(I3=22,MAX(PRRAS!D502:E504,PRRAS!D508:E509,PRRAS!D521:E521,PRRAS!D524:E527,PRRAS!D530:E530,PRRAS!D533:E537,PRRAS!D540:E540,PRRAS!D550:E552,PRRAS!D556:E557,PRRAS!D573:E573,PRRAS!D576:E582,PRRAS!D592:E592,PRRAS!D595:E595)&gt;0),1,0)</f>
        <v>0</v>
      </c>
      <c r="I181" s="249"/>
      <c r="J181" s="219"/>
      <c r="K181" s="249"/>
      <c r="L181" s="249"/>
      <c r="M181" s="249"/>
      <c r="T181" s="225">
        <v>47107</v>
      </c>
      <c r="U181" s="225">
        <v>35062</v>
      </c>
    </row>
    <row r="182" spans="1:21" ht="30" customHeight="1">
      <c r="A182" s="232">
        <f t="shared" si="9"/>
        <v>176</v>
      </c>
      <c r="B182" s="233" t="str">
        <f t="shared" si="8"/>
        <v>O.K.</v>
      </c>
      <c r="C182" s="251" t="s">
        <v>2889</v>
      </c>
      <c r="D182" s="246"/>
      <c r="E182" s="225">
        <f t="shared" si="10"/>
        <v>0</v>
      </c>
      <c r="F182" s="223">
        <v>0</v>
      </c>
      <c r="G182" s="224">
        <f>IF(AND(I3=22,MAX(PRRAS!D597:E601,PRRAS!D612:E614,PRRAS!D618:E619,PRRAS!D629:E631,PRRAS!D634:E634,PRRAS!D637:E637,PRRAS!D699:E699,PRRAS!D713:E713,PRRAS!D715:E715,PRRAS!D717:E717,PRRAS!D719:E719)&gt;0),1,0)</f>
        <v>0</v>
      </c>
      <c r="I182" s="249"/>
      <c r="J182" s="219"/>
      <c r="K182" s="249"/>
      <c r="L182" s="249"/>
      <c r="M182" s="249"/>
      <c r="T182" s="225">
        <v>47115</v>
      </c>
      <c r="U182" s="225">
        <v>35100</v>
      </c>
    </row>
    <row r="183" spans="1:21" ht="45" customHeight="1">
      <c r="A183" s="232">
        <f t="shared" si="9"/>
        <v>177</v>
      </c>
      <c r="B183" s="233" t="str">
        <f t="shared" si="8"/>
        <v>O.K.</v>
      </c>
      <c r="C183" s="251" t="s">
        <v>2890</v>
      </c>
      <c r="D183" s="246"/>
      <c r="E183" s="225">
        <f t="shared" si="10"/>
        <v>0</v>
      </c>
      <c r="F183" s="223">
        <v>0</v>
      </c>
      <c r="G183" s="224">
        <f>IF(AND(I3=23,MAX(PRRAS!D23:E28,PRRAS!D32:E32,PRRAS!D36:E36,PRRAS!D38:E38,PRRAS!D43:E45,PRRAS!D51:E55,PRRAS!D80:D84,PRRAS!D142:E145,PRRAS!D183:E183,PRRAS!D211:E211,PRRAS!D245:E248,PRRAS!D252:E256,PRRAS!D258:E263,PRRAS!D352:E352,PRRAS!D380:E380,PRRAS!D404:E404)&gt;0),1,0)</f>
        <v>0</v>
      </c>
      <c r="I183" s="249"/>
      <c r="J183" s="219"/>
      <c r="K183" s="219"/>
      <c r="L183" s="249"/>
      <c r="M183" s="249"/>
      <c r="N183" s="249"/>
      <c r="T183" s="225">
        <v>47439</v>
      </c>
      <c r="U183" s="225">
        <v>35126</v>
      </c>
    </row>
    <row r="184" spans="1:21" ht="30" customHeight="1">
      <c r="A184" s="232">
        <f t="shared" si="9"/>
        <v>178</v>
      </c>
      <c r="B184" s="233" t="str">
        <f t="shared" si="8"/>
        <v>O.K.</v>
      </c>
      <c r="C184" s="251" t="s">
        <v>2891</v>
      </c>
      <c r="D184" s="246"/>
      <c r="E184" s="225">
        <f t="shared" si="10"/>
        <v>0</v>
      </c>
      <c r="F184" s="223">
        <v>0</v>
      </c>
      <c r="G184" s="224">
        <f>IF(AND(I3=23,MAX(PRRAS!D425:E429,PRRAS!D432:E432,PRRAS!D442:E444,PRRAS!D448:E449,PRRAS!D463:E465,PRRAS!D468:E471,PRRAS!D474:E474,PRRAS!D483:E483,PRRAS!D486:E486,PRRAS!D488:E492,PRRAS!D502:E504,PRRAS!D508:E509)&gt;0),1,0)</f>
        <v>0</v>
      </c>
      <c r="I184" s="249"/>
      <c r="J184" s="219"/>
      <c r="K184" s="219"/>
      <c r="L184" s="249"/>
      <c r="M184" s="249"/>
      <c r="N184" s="249"/>
      <c r="T184" s="225">
        <v>48808</v>
      </c>
      <c r="U184" s="225">
        <v>35159</v>
      </c>
    </row>
    <row r="185" spans="1:21" ht="30" customHeight="1">
      <c r="A185" s="232">
        <f t="shared" si="9"/>
        <v>179</v>
      </c>
      <c r="B185" s="233" t="str">
        <f t="shared" si="8"/>
        <v>O.K.</v>
      </c>
      <c r="C185" s="251" t="s">
        <v>2892</v>
      </c>
      <c r="D185" s="246"/>
      <c r="E185" s="225">
        <f t="shared" si="10"/>
        <v>0</v>
      </c>
      <c r="F185" s="223">
        <v>0</v>
      </c>
      <c r="G185" s="224">
        <f>IF(AND(I3=23,MAX(PRRAS!D521:E521,PRRAS!D524:E527,PRRAS!D530:E530,PRRAS!D533:E537,PRRAS!D540:E540,PRRAS!D550:E552,PRRAS!D556:E557,PRRAS!D573:E573,PRRAS!D576:E582,PRRAS!D592:E592,PRRAS!D595:E595,PRRAS!D597:E601)&gt;0),1,0)</f>
        <v>0</v>
      </c>
      <c r="I185" s="249"/>
      <c r="J185" s="219"/>
      <c r="K185" s="219"/>
      <c r="L185" s="249"/>
      <c r="M185" s="249"/>
      <c r="N185" s="249"/>
      <c r="T185" s="225">
        <v>49593</v>
      </c>
      <c r="U185" s="225">
        <v>35191</v>
      </c>
    </row>
    <row r="186" spans="1:21" ht="30" customHeight="1">
      <c r="A186" s="232">
        <f t="shared" si="9"/>
        <v>180</v>
      </c>
      <c r="B186" s="233" t="str">
        <f t="shared" si="8"/>
        <v>O.K.</v>
      </c>
      <c r="C186" s="251" t="s">
        <v>2893</v>
      </c>
      <c r="D186" s="246"/>
      <c r="E186" s="225">
        <f t="shared" si="10"/>
        <v>0</v>
      </c>
      <c r="F186" s="223">
        <v>0</v>
      </c>
      <c r="G186" s="224">
        <f>IF(AND(I3=23,MAX(PRRAS!D612:E614,PRRAS!D618:E619,PRRAS!D629:E631,PRRAS!D634:E634,PRRAS!D637:E637,PRRAS!D699:E699,PRRAS!D713:E713,PRRAS!D715:E715,PRRAS!D717:E717,PRRAS!D719:E719)&gt;0),1,0)</f>
        <v>0</v>
      </c>
      <c r="I186" s="249"/>
      <c r="J186" s="219"/>
      <c r="K186" s="219"/>
      <c r="L186" s="249"/>
      <c r="M186" s="249"/>
      <c r="N186" s="249"/>
      <c r="T186" s="225">
        <v>99999</v>
      </c>
      <c r="U186" s="225">
        <v>35206</v>
      </c>
    </row>
    <row r="187" spans="1:21" ht="30" customHeight="1">
      <c r="A187" s="232">
        <f t="shared" si="9"/>
        <v>181</v>
      </c>
      <c r="B187" s="233" t="str">
        <f t="shared" si="8"/>
        <v>O.K.</v>
      </c>
      <c r="C187" s="251" t="s">
        <v>2894</v>
      </c>
      <c r="D187" s="246"/>
      <c r="E187" s="225">
        <f t="shared" si="10"/>
        <v>0</v>
      </c>
      <c r="F187" s="223">
        <v>0</v>
      </c>
      <c r="G187" s="224">
        <f>IF(AND(I3=31,MAX(PRRAS!D14:E45,PRRAS!D51:E55,PRRAS!D149:E149,PRRAS!D183:E183,PRRAS!D211:E211,PRRAS!D245:E248,PRRAS!D258:E263,PRRAS!D352:E352,PRRAS!D380:E380,PRRAS!D404:E404)&gt;0),1,0)</f>
        <v>0</v>
      </c>
      <c r="I187" s="249"/>
      <c r="J187" s="219"/>
      <c r="K187" s="249"/>
      <c r="L187" s="249"/>
      <c r="M187" s="249"/>
      <c r="U187" s="225">
        <v>35214</v>
      </c>
    </row>
    <row r="188" spans="1:21" ht="30" customHeight="1">
      <c r="A188" s="232">
        <f>1+A187</f>
        <v>182</v>
      </c>
      <c r="B188" s="233" t="str">
        <f t="shared" si="8"/>
        <v>O.K.</v>
      </c>
      <c r="C188" s="251" t="s">
        <v>2895</v>
      </c>
      <c r="D188" s="246"/>
      <c r="E188" s="225">
        <f t="shared" si="10"/>
        <v>0</v>
      </c>
      <c r="F188" s="223">
        <v>0</v>
      </c>
      <c r="G188" s="224">
        <f>IF(AND(I3=31,MAX(PRRAS!D425:E429,PRRAS!D432:E432,PRRAS!D442:E444,PRRAS!D448:E449,PRRAS!D463:E465,PRRAS!D468:E471,PRRAS!D474:E474,PRRAS!D486:E486,PRRAS!D488:E492,PRRAS!D502:E504,PRRAS!D508:E509)&gt;0),1,0)</f>
        <v>0</v>
      </c>
      <c r="I188" s="249"/>
      <c r="J188" s="219"/>
      <c r="K188" s="249"/>
      <c r="L188" s="249"/>
      <c r="M188" s="249"/>
      <c r="U188" s="225">
        <v>35271</v>
      </c>
    </row>
    <row r="189" spans="1:21" ht="30" customHeight="1">
      <c r="A189" s="232">
        <f aca="true" t="shared" si="11" ref="A189:A194">1+A188</f>
        <v>183</v>
      </c>
      <c r="B189" s="233" t="str">
        <f t="shared" si="8"/>
        <v>O.K.</v>
      </c>
      <c r="C189" s="251" t="s">
        <v>2896</v>
      </c>
      <c r="D189" s="246"/>
      <c r="E189" s="225">
        <f t="shared" si="10"/>
        <v>0</v>
      </c>
      <c r="F189" s="223">
        <v>0</v>
      </c>
      <c r="G189" s="224">
        <f>IF(AND(I3=31,MAX(PRRAS!D521:E521,PRRAS!D524:E527,PRRAS!D530:E530,PRRAS!D533:E537,PRRAS!D540:E540,PRRAS!D550:E552,PRRAS!D556:E557,PRRAS!D573:E573,PRRAS!D576:E582,PRRAS!D592:E592,PRRAS!D595:E595,PRRAS!D597:E601)&gt;0),1,0)</f>
        <v>0</v>
      </c>
      <c r="I189" s="249"/>
      <c r="J189" s="219"/>
      <c r="K189" s="249"/>
      <c r="L189" s="249"/>
      <c r="M189" s="249"/>
      <c r="U189" s="225">
        <v>35319</v>
      </c>
    </row>
    <row r="190" spans="1:21" ht="30" customHeight="1">
      <c r="A190" s="232">
        <f t="shared" si="11"/>
        <v>184</v>
      </c>
      <c r="B190" s="233" t="str">
        <f t="shared" si="8"/>
        <v>O.K.</v>
      </c>
      <c r="C190" s="251" t="s">
        <v>2897</v>
      </c>
      <c r="D190" s="246"/>
      <c r="E190" s="225">
        <f t="shared" si="10"/>
        <v>0</v>
      </c>
      <c r="F190" s="223">
        <v>0</v>
      </c>
      <c r="G190" s="224">
        <f>IF(AND(I3=31,MAX(PRRAS!D618:E619,PRRAS!D629:E631,PRRAS!D634:E634,PRRAS!D637:E637,PRRAS!D656:E656,PRRAS!D658:E658,PRRAS!D699:E699,PRRAS!D713:E713,PRRAS!D715:E715,PRRAS!D717:E717,PRRAS!D719:E719)&gt;0),1,0)</f>
        <v>0</v>
      </c>
      <c r="I190" s="249"/>
      <c r="J190" s="219"/>
      <c r="K190" s="249"/>
      <c r="L190" s="249"/>
      <c r="M190" s="249"/>
      <c r="U190" s="225">
        <v>35409</v>
      </c>
    </row>
    <row r="191" spans="1:21" ht="30" customHeight="1">
      <c r="A191" s="232">
        <f t="shared" si="11"/>
        <v>185</v>
      </c>
      <c r="B191" s="233" t="str">
        <f t="shared" si="8"/>
        <v>O.K.</v>
      </c>
      <c r="C191" s="248" t="s">
        <v>2898</v>
      </c>
      <c r="D191" s="246"/>
      <c r="E191" s="225">
        <f t="shared" si="10"/>
        <v>0</v>
      </c>
      <c r="F191" s="223">
        <v>0</v>
      </c>
      <c r="G191" s="224">
        <f>IF(AND(I3=41,O3&lt;&gt;23911,O3&lt;&gt;25843,MAX(PRRAS!D142:E145)&gt;0),1,0)</f>
        <v>0</v>
      </c>
      <c r="I191" s="249"/>
      <c r="J191" s="219"/>
      <c r="K191" s="249"/>
      <c r="L191" s="249"/>
      <c r="M191" s="249"/>
      <c r="U191" s="225">
        <v>35433</v>
      </c>
    </row>
    <row r="192" spans="1:21" ht="30" customHeight="1">
      <c r="A192" s="232">
        <f t="shared" si="11"/>
        <v>186</v>
      </c>
      <c r="B192" s="233" t="str">
        <f t="shared" si="8"/>
        <v>O.K.</v>
      </c>
      <c r="C192" s="251" t="s">
        <v>2899</v>
      </c>
      <c r="D192" s="246"/>
      <c r="E192" s="225">
        <f t="shared" si="10"/>
        <v>0</v>
      </c>
      <c r="F192" s="223">
        <v>0</v>
      </c>
      <c r="G192" s="224">
        <f>IF(AND(I3=41,MAX(PRRAS!D14:E45,PRRAS!D146:E146,PRRAS!D149:E149,PRRAS!D183:E183,PRRAS!D352:E352,PRRAS!D404:E404,PRRAS!D425:E429,PRRAS!D432:E432,PRRAS!D442:E444,PRRAS!D448:E449,PRRAS!D463:E465,PRRAS!D468:E471,PRRAS!D490:E492)&gt;0),1,0)</f>
        <v>0</v>
      </c>
      <c r="I192" s="249"/>
      <c r="J192" s="219"/>
      <c r="K192" s="249"/>
      <c r="L192" s="249"/>
      <c r="M192" s="249"/>
      <c r="U192" s="225">
        <v>35484</v>
      </c>
    </row>
    <row r="193" spans="1:21" ht="30" customHeight="1">
      <c r="A193" s="232">
        <f t="shared" si="11"/>
        <v>187</v>
      </c>
      <c r="B193" s="233" t="str">
        <f t="shared" si="8"/>
        <v>O.K.</v>
      </c>
      <c r="C193" s="251" t="s">
        <v>2900</v>
      </c>
      <c r="D193" s="246"/>
      <c r="E193" s="225">
        <f t="shared" si="10"/>
        <v>0</v>
      </c>
      <c r="F193" s="223">
        <v>0</v>
      </c>
      <c r="G193" s="224">
        <f>IF(AND(I3=41,MAX(PRRAS!D521:E521,PRRAS!D524:E527,PRRAS!D530:E530,PRRAS!D533:E537,PRRAS!D540:E540,PRRAS!D550:E552,PRRAS!D556:E557,PRRAS!D573:E573,PRRAS!D576:E582,PRRAS!D592:E592,PRRAS!D595:E595,PRRAS!D599:E601)&gt;0),1,0)</f>
        <v>0</v>
      </c>
      <c r="I193" s="249"/>
      <c r="J193" s="219"/>
      <c r="K193" s="249"/>
      <c r="L193" s="249"/>
      <c r="M193" s="249"/>
      <c r="U193" s="225">
        <v>35548</v>
      </c>
    </row>
    <row r="194" spans="1:21" ht="30" customHeight="1">
      <c r="A194" s="232">
        <f t="shared" si="11"/>
        <v>188</v>
      </c>
      <c r="B194" s="233" t="str">
        <f t="shared" si="8"/>
        <v>O.K.</v>
      </c>
      <c r="C194" s="251" t="s">
        <v>2901</v>
      </c>
      <c r="D194" s="246"/>
      <c r="E194" s="225">
        <f t="shared" si="10"/>
        <v>0</v>
      </c>
      <c r="F194" s="223">
        <v>0</v>
      </c>
      <c r="G194" s="224">
        <f>IF(AND(I3=41,MAX(PRRAS!D629:E631,PRRAS!D634:E634,PRRAS!D637:E637,PRRAS!D656:E656,PRRAS!D658:E658,PRRAS!D713:E713,PRRAS!D715:E715,PRRAS!D717:E717,PRRAS!D719:E719)&gt;0),1,0)</f>
        <v>0</v>
      </c>
      <c r="I194" s="249"/>
      <c r="J194" s="219"/>
      <c r="K194" s="249"/>
      <c r="L194" s="249"/>
      <c r="M194" s="249"/>
      <c r="N194" s="252"/>
      <c r="U194" s="225">
        <v>35669</v>
      </c>
    </row>
    <row r="195" spans="1:21" ht="30" customHeight="1">
      <c r="A195" s="232">
        <f>1+A194</f>
        <v>189</v>
      </c>
      <c r="B195" s="233" t="str">
        <f t="shared" si="8"/>
        <v>O.K.</v>
      </c>
      <c r="C195" s="251" t="s">
        <v>2902</v>
      </c>
      <c r="D195" s="246"/>
      <c r="E195" s="225">
        <f>MAX(G195:L195)</f>
        <v>0</v>
      </c>
      <c r="F195" s="223">
        <v>0</v>
      </c>
      <c r="G195" s="224">
        <f>IF(AND(I3=42,MAX(PRRAS!D14:E45,PRRAS!D51:E55,PRRAS!D142:E146,PRRAS!D149:E149,PRRAS!D183:E183,PRRAS!D233:E238,PRRAS!D258:E263,PRRAS!D352:E352,PRRAS!D404:E404)&gt;0),1,0)</f>
        <v>0</v>
      </c>
      <c r="I195" s="219"/>
      <c r="J195" s="249"/>
      <c r="K195" s="249"/>
      <c r="L195" s="249"/>
      <c r="M195" s="249"/>
      <c r="U195" s="225">
        <v>35708</v>
      </c>
    </row>
    <row r="196" spans="1:21" ht="30" customHeight="1">
      <c r="A196" s="232">
        <f>1+A195</f>
        <v>190</v>
      </c>
      <c r="B196" s="233" t="str">
        <f t="shared" si="8"/>
        <v>O.K.</v>
      </c>
      <c r="C196" s="251" t="s">
        <v>2903</v>
      </c>
      <c r="D196" s="246"/>
      <c r="E196" s="225">
        <f>MAX(G196:L196)</f>
        <v>0</v>
      </c>
      <c r="F196" s="223">
        <v>0</v>
      </c>
      <c r="G196" s="224">
        <f>IF(AND(I3=42,MAX(PRRAS!D425:E429,PRRAS!D432:E432,PRRAS!D442:E444,PRRAS!D448:E449,PRRAS!D463:E465,PRRAS!D468:E471,PRRAS!D474:E474,PRRAS!D483:E483,PRRAS!D486:E486,PRRAS!D488:E492,PRRAS!D521:E521,PRRAS!D524:E527)&gt;0),1,0)</f>
        <v>0</v>
      </c>
      <c r="I196" s="219"/>
      <c r="J196" s="249"/>
      <c r="K196" s="249"/>
      <c r="L196" s="249"/>
      <c r="M196" s="249"/>
      <c r="U196" s="225">
        <v>35716</v>
      </c>
    </row>
    <row r="197" spans="1:21" ht="30" customHeight="1">
      <c r="A197" s="232">
        <f>1+A196</f>
        <v>191</v>
      </c>
      <c r="B197" s="233" t="str">
        <f t="shared" si="8"/>
        <v>O.K.</v>
      </c>
      <c r="C197" s="251" t="s">
        <v>2904</v>
      </c>
      <c r="D197" s="246"/>
      <c r="E197" s="225">
        <f>MAX(G197:L197)</f>
        <v>0</v>
      </c>
      <c r="F197" s="223">
        <v>0</v>
      </c>
      <c r="G197" s="224">
        <f>IF(AND(I3=42,MAX(PRRAS!D530:E530,PRRAS!D533:E537,PRRAS!D540:E540,PRRAS!D550:E552,PRRAS!D556:E557,PRRAS!D573:E573,PRRAS!D576:E582,PRRAS!D592:E592,PRRAS!D595:E595,PRRAS!D599:E601)&gt;0),1,0)</f>
        <v>0</v>
      </c>
      <c r="I197" s="219"/>
      <c r="J197" s="249"/>
      <c r="K197" s="249"/>
      <c r="L197" s="249"/>
      <c r="M197" s="249"/>
      <c r="U197" s="225">
        <v>35757</v>
      </c>
    </row>
    <row r="198" spans="1:21" ht="30" customHeight="1">
      <c r="A198" s="232">
        <f>1+A197</f>
        <v>192</v>
      </c>
      <c r="B198" s="233" t="str">
        <f t="shared" si="8"/>
        <v>O.K.</v>
      </c>
      <c r="C198" s="251" t="s">
        <v>2905</v>
      </c>
      <c r="D198" s="246"/>
      <c r="E198" s="225">
        <f>MAX(G198:L198)</f>
        <v>0</v>
      </c>
      <c r="F198" s="223">
        <v>0</v>
      </c>
      <c r="G198" s="224">
        <f>IF(AND(I3=42,MAX(PRRAS!D629:E631,PRRAS!D634:E634,PRRAS!D637:E637,PRRAS!D656:E656,PRRAS!D658:E658,PRRAS!D699:E699,PRRAS!D713:E713,PRRAS!D715:E715,PRRAS!D717:E717,PRRAS!D719:E719)&gt;0),1,0)</f>
        <v>0</v>
      </c>
      <c r="I198" s="219"/>
      <c r="J198" s="249"/>
      <c r="K198" s="249"/>
      <c r="L198" s="249"/>
      <c r="M198" s="249"/>
      <c r="U198" s="225">
        <v>35790</v>
      </c>
    </row>
    <row r="199" spans="1:21" ht="51" customHeight="1">
      <c r="A199" s="232">
        <f>1+A198</f>
        <v>193</v>
      </c>
      <c r="B199" s="233" t="str">
        <f t="shared" si="8"/>
        <v>O.K.</v>
      </c>
      <c r="C199" s="248" t="s">
        <v>2906</v>
      </c>
      <c r="E199" s="225">
        <v>0</v>
      </c>
      <c r="F199" s="225">
        <f aca="true" t="shared" si="12" ref="F199:F260">MAX(L199:O199)</f>
        <v>0</v>
      </c>
      <c r="L199" s="223">
        <f>IF(AND($I$3=11,OR(PRRAS!D656&gt;0,PRRAS!D658&gt;0),OR(PRRAS!D657&gt;0,PRRAS!D659&gt;0)),1,0)</f>
        <v>0</v>
      </c>
      <c r="M199" s="223">
        <f>IF(AND($I$3=11,OR(PRRAS!E656&gt;0,PRRAS!E658&gt;0),OR(PRRAS!E657&gt;0,PRRAS!E659&gt;0)),1,0)</f>
        <v>0</v>
      </c>
      <c r="U199" s="225">
        <v>35888</v>
      </c>
    </row>
    <row r="200" spans="1:21" ht="30" customHeight="1">
      <c r="A200" s="232">
        <f t="shared" si="9"/>
        <v>194</v>
      </c>
      <c r="B200" s="233" t="str">
        <f t="shared" si="8"/>
        <v>O.K.</v>
      </c>
      <c r="C200" s="248" t="s">
        <v>2907</v>
      </c>
      <c r="E200" s="225">
        <v>0</v>
      </c>
      <c r="F200" s="225">
        <f t="shared" si="12"/>
        <v>0</v>
      </c>
      <c r="L200" s="223">
        <f>IF(AND(PRRAS!D30&gt;0,PRRAS!D661=0),1,0)</f>
        <v>0</v>
      </c>
      <c r="M200" s="223">
        <f>IF(AND(PRRAS!E30&gt;0,PRRAS!E661=0),1,0)</f>
        <v>0</v>
      </c>
      <c r="U200" s="225">
        <v>35896</v>
      </c>
    </row>
    <row r="201" spans="1:21" ht="30" customHeight="1">
      <c r="A201" s="232">
        <f t="shared" si="9"/>
        <v>195</v>
      </c>
      <c r="B201" s="233" t="str">
        <f t="shared" si="8"/>
        <v>O.K.</v>
      </c>
      <c r="C201" s="248" t="s">
        <v>2908</v>
      </c>
      <c r="E201" s="225">
        <v>0</v>
      </c>
      <c r="F201" s="225">
        <f t="shared" si="12"/>
        <v>0</v>
      </c>
      <c r="L201" s="223">
        <f>IF(AND(PRRAS!D39&gt;0,SUM(PRRAS!D662:PRRAS!D663)=0),1,0)</f>
        <v>0</v>
      </c>
      <c r="M201" s="223">
        <f>IF(AND(PRRAS!E39&gt;0,SUM(PRRAS!E662:PRRAS!E663)=0),1,0)</f>
        <v>0</v>
      </c>
      <c r="U201" s="225">
        <v>35907</v>
      </c>
    </row>
    <row r="202" spans="1:21" ht="30" customHeight="1">
      <c r="A202" s="232">
        <f t="shared" si="9"/>
        <v>196</v>
      </c>
      <c r="B202" s="233" t="str">
        <f t="shared" si="8"/>
        <v>O.K.</v>
      </c>
      <c r="C202" s="248" t="s">
        <v>2909</v>
      </c>
      <c r="E202" s="225">
        <v>0</v>
      </c>
      <c r="F202" s="225">
        <f t="shared" si="12"/>
        <v>0</v>
      </c>
      <c r="L202" s="223">
        <f>IF(AND(PRRAS!D93&gt;0,PRRAS!D690=0),1,0)</f>
        <v>0</v>
      </c>
      <c r="M202" s="223">
        <f>IF(AND(PRRAS!E93&gt;0,PRRAS!E690=0),1,0)</f>
        <v>0</v>
      </c>
      <c r="U202" s="225">
        <v>35923</v>
      </c>
    </row>
    <row r="203" spans="1:21" ht="43.5" customHeight="1">
      <c r="A203" s="232">
        <f t="shared" si="9"/>
        <v>197</v>
      </c>
      <c r="B203" s="233" t="str">
        <f aca="true" t="shared" si="13" ref="B203:B260">IF(E203=1,"Pogreška",IF(F203=1,"Provjera","O.K."))</f>
        <v>O.K.</v>
      </c>
      <c r="C203" s="248" t="s">
        <v>2910</v>
      </c>
      <c r="E203" s="225">
        <v>0</v>
      </c>
      <c r="F203" s="225">
        <f t="shared" si="12"/>
        <v>0</v>
      </c>
      <c r="L203" s="223">
        <f>IF(AND(PRRAS!D127&gt;0,SUM(PRRAS!D698:PRRAS!D700)=0),1,0)</f>
        <v>0</v>
      </c>
      <c r="M203" s="223">
        <f>IF(AND(PRRAS!E127&gt;0,SUM(PRRAS!E698:PRRAS!E700)=0),1,0)</f>
        <v>0</v>
      </c>
      <c r="U203" s="225">
        <v>35931</v>
      </c>
    </row>
    <row r="204" spans="1:21" ht="30" customHeight="1">
      <c r="A204" s="232">
        <f t="shared" si="9"/>
        <v>198</v>
      </c>
      <c r="B204" s="233" t="str">
        <f t="shared" si="13"/>
        <v>O.K.</v>
      </c>
      <c r="C204" s="248" t="s">
        <v>2911</v>
      </c>
      <c r="E204" s="225">
        <v>0</v>
      </c>
      <c r="F204" s="225">
        <f t="shared" si="12"/>
        <v>0</v>
      </c>
      <c r="G204" s="254"/>
      <c r="H204" s="254"/>
      <c r="L204" s="223">
        <f>IF(AND(PRRAS!D166&gt;0,SUM(PRRAS!D701:D702)=0),1,0)</f>
        <v>0</v>
      </c>
      <c r="M204" s="223">
        <f>IF(AND(PRRAS!E166&gt;0,SUM(PRRAS!E701:E702)=0),1,0)</f>
        <v>0</v>
      </c>
      <c r="U204" s="225">
        <v>35940</v>
      </c>
    </row>
    <row r="205" spans="1:21" ht="30" customHeight="1">
      <c r="A205" s="232">
        <f t="shared" si="9"/>
        <v>199</v>
      </c>
      <c r="B205" s="233" t="str">
        <f t="shared" si="13"/>
        <v>O.K.</v>
      </c>
      <c r="C205" s="248" t="s">
        <v>2912</v>
      </c>
      <c r="E205" s="225">
        <v>0</v>
      </c>
      <c r="F205" s="225">
        <f t="shared" si="12"/>
        <v>0</v>
      </c>
      <c r="G205" s="254"/>
      <c r="H205" s="254"/>
      <c r="L205" s="223">
        <f>IF(AND(PRRAS!D191&gt;0,PRRAS!D705=0),1,0)</f>
        <v>0</v>
      </c>
      <c r="M205" s="223">
        <f>IF(AND(PRRAS!E191&gt;0,PRRAS!E705=0),1,0)</f>
        <v>0</v>
      </c>
      <c r="U205" s="225">
        <v>35958</v>
      </c>
    </row>
    <row r="206" spans="1:21" ht="45" customHeight="1">
      <c r="A206" s="232">
        <f t="shared" si="9"/>
        <v>200</v>
      </c>
      <c r="B206" s="233" t="str">
        <f t="shared" si="13"/>
        <v>O.K.</v>
      </c>
      <c r="C206" s="248" t="s">
        <v>2913</v>
      </c>
      <c r="E206" s="225">
        <v>0</v>
      </c>
      <c r="F206" s="225">
        <f t="shared" si="12"/>
        <v>0</v>
      </c>
      <c r="G206" s="254"/>
      <c r="H206" s="254"/>
      <c r="L206" s="223">
        <f>IF(AND(PRRAS!D192&gt;0,SUM(PRRAS!D706:D708)=0),1,0)</f>
        <v>0</v>
      </c>
      <c r="M206" s="223">
        <f>IF(AND(PRRAS!E192&gt;0,SUM(PRRAS!E706:E708)=0),1,0)</f>
        <v>0</v>
      </c>
      <c r="U206" s="225">
        <v>35974</v>
      </c>
    </row>
    <row r="207" spans="1:21" ht="30" customHeight="1">
      <c r="A207" s="232">
        <f t="shared" si="9"/>
        <v>201</v>
      </c>
      <c r="B207" s="233" t="str">
        <f t="shared" si="13"/>
        <v>Provjera</v>
      </c>
      <c r="C207" s="248" t="s">
        <v>2914</v>
      </c>
      <c r="E207" s="225">
        <v>0</v>
      </c>
      <c r="F207" s="225">
        <f t="shared" si="12"/>
        <v>1</v>
      </c>
      <c r="G207" s="254"/>
      <c r="H207" s="254"/>
      <c r="L207" s="223">
        <f>IF(AND(PRRAS!D194&gt;0,PRRAS!D709=0),1,0)</f>
        <v>1</v>
      </c>
      <c r="M207" s="223">
        <f>IF(AND(PRRAS!E194&gt;0,PRRAS!E709=0),1,0)</f>
        <v>1</v>
      </c>
      <c r="U207" s="225">
        <v>36047</v>
      </c>
    </row>
    <row r="208" spans="1:21" ht="30" customHeight="1">
      <c r="A208" s="232">
        <f t="shared" si="9"/>
        <v>202</v>
      </c>
      <c r="B208" s="233" t="str">
        <f t="shared" si="13"/>
        <v>O.K.</v>
      </c>
      <c r="C208" s="248" t="s">
        <v>2915</v>
      </c>
      <c r="E208" s="225">
        <v>0</v>
      </c>
      <c r="F208" s="225">
        <f t="shared" si="12"/>
        <v>0</v>
      </c>
      <c r="G208" s="254"/>
      <c r="H208" s="254"/>
      <c r="L208" s="223">
        <f>IF(AND(PRRAS!D197&gt;0,PRRAS!D710=0),1,0)</f>
        <v>0</v>
      </c>
      <c r="M208" s="223">
        <f>IF(AND(PRRAS!E197&gt;0,PRRAS!E710=0),1,0)</f>
        <v>0</v>
      </c>
      <c r="U208" s="225">
        <v>36080</v>
      </c>
    </row>
    <row r="209" spans="1:21" ht="30" customHeight="1">
      <c r="A209" s="232">
        <f t="shared" si="9"/>
        <v>203</v>
      </c>
      <c r="B209" s="233" t="str">
        <f t="shared" si="13"/>
        <v>O.K.</v>
      </c>
      <c r="C209" s="248" t="s">
        <v>2916</v>
      </c>
      <c r="E209" s="225">
        <v>0</v>
      </c>
      <c r="F209" s="225">
        <f t="shared" si="12"/>
        <v>0</v>
      </c>
      <c r="G209" s="254"/>
      <c r="H209" s="254"/>
      <c r="L209" s="223">
        <f>IF(AND(PRRAS!D198&gt;0,PRRAS!D711=0),1,0)</f>
        <v>0</v>
      </c>
      <c r="M209" s="223">
        <f>IF(AND(PRRAS!E198&gt;0,PRRAS!E711=0),1,0)</f>
        <v>0</v>
      </c>
      <c r="U209" s="225">
        <v>36098</v>
      </c>
    </row>
    <row r="210" spans="1:21" ht="43.5" customHeight="1">
      <c r="A210" s="232">
        <f t="shared" si="9"/>
        <v>204</v>
      </c>
      <c r="B210" s="233" t="str">
        <f t="shared" si="13"/>
        <v>O.K.</v>
      </c>
      <c r="C210" s="248" t="s">
        <v>2917</v>
      </c>
      <c r="E210" s="225">
        <v>0</v>
      </c>
      <c r="F210" s="225">
        <f t="shared" si="12"/>
        <v>0</v>
      </c>
      <c r="G210" s="254"/>
      <c r="H210" s="254"/>
      <c r="L210" s="223">
        <f>IF(AND(PRRAS!D216&gt;0,SUM(PRRAS!D733:D735)=0),1,0)</f>
        <v>0</v>
      </c>
      <c r="M210" s="223">
        <f>IF(AND(PRRAS!E216&gt;0,SUM(PRRAS!E733:E735)=0),1,0)</f>
        <v>0</v>
      </c>
      <c r="U210" s="225">
        <v>36119</v>
      </c>
    </row>
    <row r="211" spans="1:21" ht="30" customHeight="1">
      <c r="A211" s="232">
        <f t="shared" si="9"/>
        <v>205</v>
      </c>
      <c r="B211" s="233" t="str">
        <f t="shared" si="13"/>
        <v>O.K.</v>
      </c>
      <c r="C211" s="248" t="s">
        <v>2918</v>
      </c>
      <c r="E211" s="225">
        <v>0</v>
      </c>
      <c r="F211" s="225">
        <f t="shared" si="12"/>
        <v>0</v>
      </c>
      <c r="L211" s="223">
        <f>IF(AND(PRRAS!D222&gt;0,PRRAS!D743=0),1,0)</f>
        <v>0</v>
      </c>
      <c r="M211" s="223">
        <f>IF(AND(PRRAS!E222&gt;0,PRRAS!E743=0),1,0)</f>
        <v>0</v>
      </c>
      <c r="U211" s="225">
        <v>36127</v>
      </c>
    </row>
    <row r="212" spans="1:21" ht="15" customHeight="1">
      <c r="A212" s="232">
        <f t="shared" si="9"/>
        <v>206</v>
      </c>
      <c r="B212" s="233" t="str">
        <f t="shared" si="13"/>
        <v>O.K.</v>
      </c>
      <c r="C212" s="248" t="s">
        <v>2919</v>
      </c>
      <c r="E212" s="225">
        <f>MAX(G212:K212)</f>
        <v>0</v>
      </c>
      <c r="F212" s="225">
        <f t="shared" si="12"/>
        <v>0</v>
      </c>
      <c r="G212" s="224">
        <f>IF(ABS(PRRAS!D265-SUM(PRRAS!D785:D793)&gt;1),1,0)</f>
        <v>0</v>
      </c>
      <c r="H212" s="224">
        <f>IF(ABS(PRRAS!E265-SUM(PRRAS!E785:E793)&gt;1),1,0)</f>
        <v>0</v>
      </c>
      <c r="U212" s="225">
        <v>36225</v>
      </c>
    </row>
    <row r="213" spans="1:21" ht="30" customHeight="1">
      <c r="A213" s="232">
        <f t="shared" si="9"/>
        <v>207</v>
      </c>
      <c r="B213" s="233" t="str">
        <f t="shared" si="13"/>
        <v>O.K.</v>
      </c>
      <c r="C213" s="248" t="s">
        <v>2920</v>
      </c>
      <c r="E213" s="225">
        <v>0</v>
      </c>
      <c r="F213" s="225">
        <f t="shared" si="12"/>
        <v>0</v>
      </c>
      <c r="L213" s="223">
        <f>IF(AND(PRRAS!D270&gt;0,PRRAS!D799=0),1,0)</f>
        <v>0</v>
      </c>
      <c r="M213" s="223">
        <f>IF(AND(PRRAS!E270&gt;0,PRRAS!E799=0),1,0)</f>
        <v>0</v>
      </c>
      <c r="U213" s="225">
        <v>36233</v>
      </c>
    </row>
    <row r="214" spans="1:21" ht="33" customHeight="1">
      <c r="A214" s="232">
        <f t="shared" si="9"/>
        <v>208</v>
      </c>
      <c r="B214" s="233" t="str">
        <f t="shared" si="13"/>
        <v>O.K.</v>
      </c>
      <c r="C214" s="248" t="s">
        <v>2921</v>
      </c>
      <c r="E214" s="225">
        <v>0</v>
      </c>
      <c r="F214" s="225">
        <f t="shared" si="12"/>
        <v>0</v>
      </c>
      <c r="L214" s="223">
        <f>IF(AND(PRRAS!D431&gt;0,SUM(PRRAS!D813:D814)=0),1,0)</f>
        <v>0</v>
      </c>
      <c r="M214" s="223">
        <f>IF(AND(PRRAS!E431&gt;0,SUM(PRRAS!E813:E814)=0),1,0)</f>
        <v>0</v>
      </c>
      <c r="U214" s="225">
        <v>36276</v>
      </c>
    </row>
    <row r="215" spans="1:21" ht="30" customHeight="1">
      <c r="A215" s="232">
        <f t="shared" si="9"/>
        <v>209</v>
      </c>
      <c r="B215" s="233" t="str">
        <f t="shared" si="13"/>
        <v>O.K.</v>
      </c>
      <c r="C215" s="248" t="s">
        <v>2922</v>
      </c>
      <c r="E215" s="225">
        <v>0</v>
      </c>
      <c r="F215" s="225">
        <f t="shared" si="12"/>
        <v>0</v>
      </c>
      <c r="L215" s="223">
        <f>IF(AND(PRRAS!D434&gt;0,SUM(PRRAS!D815:D816)=0),1,0)</f>
        <v>0</v>
      </c>
      <c r="M215" s="223">
        <f>IF(AND(PRRAS!E434&gt;0,SUM(PRRAS!E815:E816)=0),1,0)</f>
        <v>0</v>
      </c>
      <c r="U215" s="225">
        <v>36372</v>
      </c>
    </row>
    <row r="216" spans="1:21" ht="30" customHeight="1">
      <c r="A216" s="232">
        <f t="shared" si="9"/>
        <v>210</v>
      </c>
      <c r="B216" s="233" t="str">
        <f t="shared" si="13"/>
        <v>O.K.</v>
      </c>
      <c r="C216" s="248" t="s">
        <v>2923</v>
      </c>
      <c r="E216" s="225">
        <v>0</v>
      </c>
      <c r="F216" s="225">
        <f t="shared" si="12"/>
        <v>0</v>
      </c>
      <c r="L216" s="223">
        <f>IF(AND(PRRAS!D435&gt;0,SUM(PRRAS!D817:D818)=0),1,0)</f>
        <v>0</v>
      </c>
      <c r="M216" s="223">
        <f>IF(AND(PRRAS!E435&gt;0,SUM(PRRAS!E817:E818)=0),1,0)</f>
        <v>0</v>
      </c>
      <c r="U216" s="225">
        <v>36428</v>
      </c>
    </row>
    <row r="217" spans="1:21" ht="30" customHeight="1">
      <c r="A217" s="232">
        <f aca="true" t="shared" si="14" ref="A217:A260">1+A216</f>
        <v>211</v>
      </c>
      <c r="B217" s="233" t="str">
        <f t="shared" si="13"/>
        <v>O.K.</v>
      </c>
      <c r="C217" s="248" t="s">
        <v>2924</v>
      </c>
      <c r="E217" s="225">
        <v>0</v>
      </c>
      <c r="F217" s="225">
        <f t="shared" si="12"/>
        <v>0</v>
      </c>
      <c r="L217" s="223">
        <f>IF(AND(PRRAS!D436&gt;0,SUM(PRRAS!D819:D820)=0),1,0)</f>
        <v>0</v>
      </c>
      <c r="M217" s="223">
        <f>IF(AND(PRRAS!E436&gt;0,SUM(PRRAS!E819:E820)=0),1,0)</f>
        <v>0</v>
      </c>
      <c r="U217" s="225">
        <v>36524</v>
      </c>
    </row>
    <row r="218" spans="1:21" ht="30" customHeight="1">
      <c r="A218" s="232">
        <f t="shared" si="14"/>
        <v>212</v>
      </c>
      <c r="B218" s="233" t="str">
        <f t="shared" si="13"/>
        <v>O.K.</v>
      </c>
      <c r="C218" s="248" t="s">
        <v>2925</v>
      </c>
      <c r="E218" s="225">
        <v>0</v>
      </c>
      <c r="F218" s="225">
        <f t="shared" si="12"/>
        <v>0</v>
      </c>
      <c r="L218" s="223">
        <f>IF(AND(PRRAS!D439&gt;0,SUM(PRRAS!D824:D825)=0),1,0)</f>
        <v>0</v>
      </c>
      <c r="M218" s="223">
        <f>IF(AND(PRRAS!E439&gt;0,SUM(PRRAS!E824:E825)=0),1,0)</f>
        <v>0</v>
      </c>
      <c r="U218" s="225">
        <v>36532</v>
      </c>
    </row>
    <row r="219" spans="1:21" ht="30" customHeight="1">
      <c r="A219" s="232">
        <f t="shared" si="14"/>
        <v>213</v>
      </c>
      <c r="B219" s="233" t="str">
        <f t="shared" si="13"/>
        <v>O.K.</v>
      </c>
      <c r="C219" s="248" t="s">
        <v>2926</v>
      </c>
      <c r="E219" s="225">
        <v>0</v>
      </c>
      <c r="F219" s="225">
        <f t="shared" si="12"/>
        <v>0</v>
      </c>
      <c r="L219" s="223">
        <f>IF(AND(PRRAS!D440&gt;0,SUM(PRRAS!D826:D827)=0),1,0)</f>
        <v>0</v>
      </c>
      <c r="M219" s="223">
        <f>IF(AND(PRRAS!E440&gt;0,SUM(PRRAS!E826:E827)=0),1,0)</f>
        <v>0</v>
      </c>
      <c r="U219" s="225">
        <v>36549</v>
      </c>
    </row>
    <row r="220" spans="1:21" ht="30" customHeight="1">
      <c r="A220" s="232">
        <f t="shared" si="14"/>
        <v>214</v>
      </c>
      <c r="B220" s="233" t="str">
        <f t="shared" si="13"/>
        <v>O.K.</v>
      </c>
      <c r="C220" s="248" t="s">
        <v>2927</v>
      </c>
      <c r="E220" s="225">
        <v>0</v>
      </c>
      <c r="F220" s="225">
        <f t="shared" si="12"/>
        <v>0</v>
      </c>
      <c r="L220" s="223">
        <f>IF(AND(PRRAS!D441&gt;0,SUM(PRRAS!D828:D829)=0),1,0)</f>
        <v>0</v>
      </c>
      <c r="M220" s="223">
        <f>IF(AND(PRRAS!E441&gt;0,SUM(PRRAS!E828:E829)=0),1,0)</f>
        <v>0</v>
      </c>
      <c r="U220" s="225">
        <v>36604</v>
      </c>
    </row>
    <row r="221" spans="1:21" ht="30" customHeight="1">
      <c r="A221" s="232">
        <f t="shared" si="14"/>
        <v>215</v>
      </c>
      <c r="B221" s="233" t="str">
        <f t="shared" si="13"/>
        <v>O.K.</v>
      </c>
      <c r="C221" s="248" t="s">
        <v>2928</v>
      </c>
      <c r="E221" s="225">
        <v>0</v>
      </c>
      <c r="F221" s="225">
        <f t="shared" si="12"/>
        <v>0</v>
      </c>
      <c r="L221" s="223">
        <f>IF(AND(PRRAS!D473&gt;0,PRRAS!D856=0),1,0)</f>
        <v>0</v>
      </c>
      <c r="M221" s="223">
        <f>IF(AND(PRRAS!E473&gt;0,PRRAS!E856=0),1,0)</f>
        <v>0</v>
      </c>
      <c r="U221" s="225">
        <v>36612</v>
      </c>
    </row>
    <row r="222" spans="1:21" ht="30" customHeight="1">
      <c r="A222" s="232">
        <f t="shared" si="14"/>
        <v>216</v>
      </c>
      <c r="B222" s="233" t="str">
        <f t="shared" si="13"/>
        <v>O.K.</v>
      </c>
      <c r="C222" s="248" t="s">
        <v>2929</v>
      </c>
      <c r="E222" s="225">
        <v>0</v>
      </c>
      <c r="F222" s="225">
        <f t="shared" si="12"/>
        <v>0</v>
      </c>
      <c r="L222" s="223">
        <f>IF(AND(PRRAS!D489&gt;0,PRRAS!D857=0),1,0)</f>
        <v>0</v>
      </c>
      <c r="M222" s="223">
        <f>IF(AND(PRRAS!E489&gt;0,PRRAS!E857=0),1,0)</f>
        <v>0</v>
      </c>
      <c r="U222" s="225">
        <v>36645</v>
      </c>
    </row>
    <row r="223" spans="1:21" ht="30" customHeight="1">
      <c r="A223" s="232">
        <f t="shared" si="14"/>
        <v>217</v>
      </c>
      <c r="B223" s="233" t="str">
        <f t="shared" si="13"/>
        <v>O.K.</v>
      </c>
      <c r="C223" s="248" t="s">
        <v>2930</v>
      </c>
      <c r="E223" s="225">
        <v>0</v>
      </c>
      <c r="F223" s="225">
        <f t="shared" si="12"/>
        <v>0</v>
      </c>
      <c r="L223" s="223">
        <f>IF(AND(PRRAS!D490&gt;0,PRRAS!D858=0),1,0)</f>
        <v>0</v>
      </c>
      <c r="M223" s="223">
        <f>IF(AND(PRRAS!E490&gt;0,PRRAS!E858=0),1,0)</f>
        <v>0</v>
      </c>
      <c r="U223" s="225">
        <v>36653</v>
      </c>
    </row>
    <row r="224" spans="1:21" ht="30" customHeight="1">
      <c r="A224" s="232">
        <f t="shared" si="14"/>
        <v>218</v>
      </c>
      <c r="B224" s="233" t="str">
        <f t="shared" si="13"/>
        <v>O.K.</v>
      </c>
      <c r="C224" s="248" t="s">
        <v>2931</v>
      </c>
      <c r="E224" s="225">
        <v>0</v>
      </c>
      <c r="F224" s="225">
        <f t="shared" si="12"/>
        <v>0</v>
      </c>
      <c r="L224" s="223">
        <f>IF(AND(PRRAS!D491&gt;0,PRRAS!D859=0),1,0)</f>
        <v>0</v>
      </c>
      <c r="M224" s="223">
        <f>IF(AND(PRRAS!E491&gt;0,PRRAS!E859=0),1,0)</f>
        <v>0</v>
      </c>
      <c r="U224" s="225">
        <v>36688</v>
      </c>
    </row>
    <row r="225" spans="1:21" ht="30" customHeight="1">
      <c r="A225" s="232">
        <f t="shared" si="14"/>
        <v>219</v>
      </c>
      <c r="B225" s="233" t="str">
        <f t="shared" si="13"/>
        <v>O.K.</v>
      </c>
      <c r="C225" s="248" t="s">
        <v>2932</v>
      </c>
      <c r="E225" s="225">
        <v>0</v>
      </c>
      <c r="F225" s="225">
        <f t="shared" si="12"/>
        <v>0</v>
      </c>
      <c r="L225" s="223">
        <f>IF(AND(PRRAS!D492&gt;0,PRRAS!D860=0),1,0)</f>
        <v>0</v>
      </c>
      <c r="M225" s="223">
        <f>IF(AND(PRRAS!E492&gt;0,PRRAS!E860=0),1,0)</f>
        <v>0</v>
      </c>
      <c r="U225" s="225">
        <v>36696</v>
      </c>
    </row>
    <row r="226" spans="1:21" ht="30" customHeight="1">
      <c r="A226" s="232">
        <f t="shared" si="14"/>
        <v>220</v>
      </c>
      <c r="B226" s="233" t="str">
        <f t="shared" si="13"/>
        <v>O.K.</v>
      </c>
      <c r="C226" s="248" t="s">
        <v>2933</v>
      </c>
      <c r="E226" s="225">
        <v>0</v>
      </c>
      <c r="F226" s="225">
        <f t="shared" si="12"/>
        <v>0</v>
      </c>
      <c r="L226" s="223">
        <f>IF(AND(PRRAS!D495&gt;0,PRRAS!D864=0),1,0)</f>
        <v>0</v>
      </c>
      <c r="M226" s="223">
        <f>IF(AND(PRRAS!E495&gt;0,PRRAS!E864=0),1,0)</f>
        <v>0</v>
      </c>
      <c r="U226" s="225">
        <v>36707</v>
      </c>
    </row>
    <row r="227" spans="1:21" ht="30" customHeight="1">
      <c r="A227" s="232">
        <f t="shared" si="14"/>
        <v>221</v>
      </c>
      <c r="B227" s="233" t="str">
        <f t="shared" si="13"/>
        <v>O.K.</v>
      </c>
      <c r="C227" s="248" t="s">
        <v>2934</v>
      </c>
      <c r="E227" s="225">
        <v>0</v>
      </c>
      <c r="F227" s="225">
        <f t="shared" si="12"/>
        <v>0</v>
      </c>
      <c r="L227" s="223">
        <f>IF(AND(PRRAS!D496&gt;0,SUM(PRRAS!D865:D866)=0),1,0)</f>
        <v>0</v>
      </c>
      <c r="M227" s="223">
        <f>IF(AND(PRRAS!E496&gt;0,SUM(PRRAS!E865:E866)=0),1,0)</f>
        <v>0</v>
      </c>
      <c r="U227" s="225">
        <v>36715</v>
      </c>
    </row>
    <row r="228" spans="1:21" ht="30" customHeight="1">
      <c r="A228" s="232">
        <f t="shared" si="14"/>
        <v>222</v>
      </c>
      <c r="B228" s="233" t="str">
        <f t="shared" si="13"/>
        <v>O.K.</v>
      </c>
      <c r="C228" s="248" t="s">
        <v>2935</v>
      </c>
      <c r="E228" s="225">
        <v>0</v>
      </c>
      <c r="F228" s="225">
        <f t="shared" si="12"/>
        <v>0</v>
      </c>
      <c r="L228" s="223">
        <f>IF(AND(PRRAS!D497&gt;0,PRRAS!D867=0),1,0)</f>
        <v>0</v>
      </c>
      <c r="M228" s="223">
        <f>IF(AND(PRRAS!E497&gt;0,PRRAS!E867=0),1,0)</f>
        <v>0</v>
      </c>
      <c r="U228" s="225">
        <v>36723</v>
      </c>
    </row>
    <row r="229" spans="1:21" ht="30" customHeight="1">
      <c r="A229" s="232">
        <f t="shared" si="14"/>
        <v>223</v>
      </c>
      <c r="B229" s="233" t="str">
        <f t="shared" si="13"/>
        <v>O.K.</v>
      </c>
      <c r="C229" s="248" t="s">
        <v>2936</v>
      </c>
      <c r="E229" s="225">
        <v>0</v>
      </c>
      <c r="F229" s="225">
        <f t="shared" si="12"/>
        <v>0</v>
      </c>
      <c r="L229" s="223">
        <f>IF(AND(PRRAS!D500&gt;0,PRRAS!D871=0),1,0)</f>
        <v>0</v>
      </c>
      <c r="M229" s="223">
        <f>IF(AND(PRRAS!E500&gt;0,PRRAS!E871=0),1,0)</f>
        <v>0</v>
      </c>
      <c r="U229" s="225">
        <v>36731</v>
      </c>
    </row>
    <row r="230" spans="1:21" ht="30" customHeight="1">
      <c r="A230" s="232">
        <f t="shared" si="14"/>
        <v>224</v>
      </c>
      <c r="B230" s="233" t="str">
        <f t="shared" si="13"/>
        <v>O.K.</v>
      </c>
      <c r="C230" s="248" t="s">
        <v>2937</v>
      </c>
      <c r="E230" s="225">
        <v>0</v>
      </c>
      <c r="F230" s="225">
        <f t="shared" si="12"/>
        <v>0</v>
      </c>
      <c r="L230" s="223">
        <f>IF(AND(PRRAS!D501&gt;0,SUM(PRRAS!D872:D873)=0),1,0)</f>
        <v>0</v>
      </c>
      <c r="M230" s="223">
        <f>IF(AND(PRRAS!E501&gt;0,SUM(PRRAS!E872:E873)=0),1,0)</f>
        <v>0</v>
      </c>
      <c r="U230" s="225">
        <v>36758</v>
      </c>
    </row>
    <row r="231" spans="1:21" ht="30" customHeight="1">
      <c r="A231" s="232">
        <f t="shared" si="14"/>
        <v>225</v>
      </c>
      <c r="B231" s="233" t="str">
        <f t="shared" si="13"/>
        <v>O.K.</v>
      </c>
      <c r="C231" s="248" t="s">
        <v>2938</v>
      </c>
      <c r="E231" s="225">
        <v>0</v>
      </c>
      <c r="F231" s="225">
        <f t="shared" si="12"/>
        <v>0</v>
      </c>
      <c r="L231" s="223">
        <f>IF(AND(PRRAS!D503&gt;0,PRRAS!D877=0),1,0)</f>
        <v>0</v>
      </c>
      <c r="M231" s="223">
        <f>IF(AND(PRRAS!E503&gt;0,PRRAS!E877=0),1,0)</f>
        <v>0</v>
      </c>
      <c r="U231" s="225">
        <v>36766</v>
      </c>
    </row>
    <row r="232" spans="1:21" ht="30" customHeight="1">
      <c r="A232" s="232">
        <f t="shared" si="14"/>
        <v>226</v>
      </c>
      <c r="B232" s="233" t="str">
        <f t="shared" si="13"/>
        <v>O.K.</v>
      </c>
      <c r="C232" s="248" t="s">
        <v>2939</v>
      </c>
      <c r="E232" s="225">
        <v>0</v>
      </c>
      <c r="F232" s="225">
        <f t="shared" si="12"/>
        <v>0</v>
      </c>
      <c r="L232" s="223">
        <f>IF(AND(PRRAS!D504&gt;0,SUM(PRRAS!D878:D879)=0),1,0)</f>
        <v>0</v>
      </c>
      <c r="M232" s="223">
        <f>IF(AND(PRRAS!E504&gt;0,SUM(PRRAS!E878:E879)=0),1,0)</f>
        <v>0</v>
      </c>
      <c r="U232" s="225">
        <v>36774</v>
      </c>
    </row>
    <row r="233" spans="1:21" ht="30" customHeight="1">
      <c r="A233" s="232">
        <f t="shared" si="14"/>
        <v>227</v>
      </c>
      <c r="B233" s="233" t="str">
        <f t="shared" si="13"/>
        <v>O.K.</v>
      </c>
      <c r="C233" s="248" t="s">
        <v>2940</v>
      </c>
      <c r="E233" s="225">
        <v>0</v>
      </c>
      <c r="F233" s="225">
        <f t="shared" si="12"/>
        <v>0</v>
      </c>
      <c r="L233" s="223">
        <f>IF(AND(PRRAS!D506&gt;0,PRRAS!D880=0),1,0)</f>
        <v>0</v>
      </c>
      <c r="M233" s="223">
        <f>IF(AND(PRRAS!E506&gt;0,PRRAS!E880=0),1,0)</f>
        <v>0</v>
      </c>
      <c r="U233" s="225">
        <v>36782</v>
      </c>
    </row>
    <row r="234" spans="1:21" ht="30" customHeight="1">
      <c r="A234" s="232">
        <f t="shared" si="14"/>
        <v>228</v>
      </c>
      <c r="B234" s="233" t="str">
        <f t="shared" si="13"/>
        <v>O.K.</v>
      </c>
      <c r="C234" s="248" t="s">
        <v>2941</v>
      </c>
      <c r="E234" s="225">
        <v>0</v>
      </c>
      <c r="F234" s="225">
        <f t="shared" si="12"/>
        <v>0</v>
      </c>
      <c r="L234" s="223">
        <f>IF(AND(PRRAS!D507&gt;0,PRRAS!D881=0),1,0)</f>
        <v>0</v>
      </c>
      <c r="M234" s="223">
        <f>IF(AND(PRRAS!E507&gt;0,PRRAS!E881=0),1,0)</f>
        <v>0</v>
      </c>
      <c r="U234" s="225">
        <v>36799</v>
      </c>
    </row>
    <row r="235" spans="1:21" ht="30" customHeight="1">
      <c r="A235" s="232">
        <f t="shared" si="14"/>
        <v>229</v>
      </c>
      <c r="B235" s="233" t="str">
        <f t="shared" si="13"/>
        <v>O.K.</v>
      </c>
      <c r="C235" s="248" t="s">
        <v>2942</v>
      </c>
      <c r="E235" s="225">
        <v>0</v>
      </c>
      <c r="F235" s="225">
        <f t="shared" si="12"/>
        <v>0</v>
      </c>
      <c r="L235" s="223">
        <f>IF(AND(PRRAS!D508&gt;0,PRRAS!D882=0),1,0)</f>
        <v>0</v>
      </c>
      <c r="M235" s="223">
        <f>IF(AND(PRRAS!E508&gt;0,PRRAS!E882=0),1,0)</f>
        <v>0</v>
      </c>
      <c r="U235" s="225">
        <v>36811</v>
      </c>
    </row>
    <row r="236" spans="1:21" ht="30" customHeight="1">
      <c r="A236" s="232">
        <f t="shared" si="14"/>
        <v>230</v>
      </c>
      <c r="B236" s="233" t="str">
        <f t="shared" si="13"/>
        <v>O.K.</v>
      </c>
      <c r="C236" s="248" t="s">
        <v>2943</v>
      </c>
      <c r="E236" s="225">
        <v>0</v>
      </c>
      <c r="F236" s="225">
        <f t="shared" si="12"/>
        <v>0</v>
      </c>
      <c r="L236" s="223">
        <f>IF(AND(PRRAS!D529&gt;0,PRRAS!D897=0),1,0)</f>
        <v>0</v>
      </c>
      <c r="M236" s="223">
        <f>IF(AND(PRRAS!E529&gt;0,PRRAS!E897=0),1,0)</f>
        <v>0</v>
      </c>
      <c r="U236" s="225">
        <v>36820</v>
      </c>
    </row>
    <row r="237" spans="1:21" ht="30" customHeight="1">
      <c r="A237" s="232">
        <f t="shared" si="14"/>
        <v>231</v>
      </c>
      <c r="B237" s="233" t="str">
        <f t="shared" si="13"/>
        <v>O.K.</v>
      </c>
      <c r="C237" s="248" t="s">
        <v>2944</v>
      </c>
      <c r="E237" s="225">
        <v>0</v>
      </c>
      <c r="F237" s="225">
        <f t="shared" si="12"/>
        <v>0</v>
      </c>
      <c r="L237" s="223">
        <f>IF(AND(PRRAS!D539&gt;0,SUM(PRRAS!D898:D899)=0),1,0)</f>
        <v>0</v>
      </c>
      <c r="M237" s="223">
        <f>IF(AND(PRRAS!E539&gt;0,SUM(PRRAS!E898:E899)=0),1,0)</f>
        <v>0</v>
      </c>
      <c r="U237" s="225">
        <v>36838</v>
      </c>
    </row>
    <row r="238" spans="1:21" ht="30" customHeight="1">
      <c r="A238" s="232">
        <f t="shared" si="14"/>
        <v>232</v>
      </c>
      <c r="B238" s="233" t="str">
        <f t="shared" si="13"/>
        <v>O.K.</v>
      </c>
      <c r="C238" s="248" t="s">
        <v>2945</v>
      </c>
      <c r="E238" s="225">
        <v>0</v>
      </c>
      <c r="F238" s="225">
        <f t="shared" si="12"/>
        <v>0</v>
      </c>
      <c r="L238" s="223">
        <f>IF(AND(PRRAS!D542&gt;0,SUM(PRRAS!D900:D901)=0),1,0)</f>
        <v>0</v>
      </c>
      <c r="M238" s="223">
        <f>IF(AND(PRRAS!E542&gt;0,SUM(PRRAS!E900:E901)=0),1,0)</f>
        <v>0</v>
      </c>
      <c r="U238" s="225">
        <v>36846</v>
      </c>
    </row>
    <row r="239" spans="1:21" ht="30" customHeight="1">
      <c r="A239" s="232">
        <f t="shared" si="14"/>
        <v>233</v>
      </c>
      <c r="B239" s="233" t="str">
        <f t="shared" si="13"/>
        <v>O.K.</v>
      </c>
      <c r="C239" s="248" t="s">
        <v>2946</v>
      </c>
      <c r="E239" s="225">
        <v>0</v>
      </c>
      <c r="F239" s="225">
        <f t="shared" si="12"/>
        <v>0</v>
      </c>
      <c r="L239" s="223">
        <f>IF(AND(PRRAS!D543&gt;0,SUM(PRRAS!D902:D903)=0),1,0)</f>
        <v>0</v>
      </c>
      <c r="M239" s="223">
        <f>IF(AND(PRRAS!E543&gt;0,SUM(PRRAS!E902:E903)=0),1,0)</f>
        <v>0</v>
      </c>
      <c r="U239" s="225">
        <v>36862</v>
      </c>
    </row>
    <row r="240" spans="1:21" ht="30" customHeight="1">
      <c r="A240" s="232">
        <f t="shared" si="14"/>
        <v>234</v>
      </c>
      <c r="B240" s="233" t="str">
        <f t="shared" si="13"/>
        <v>O.K.</v>
      </c>
      <c r="C240" s="248" t="s">
        <v>2947</v>
      </c>
      <c r="E240" s="225">
        <v>0</v>
      </c>
      <c r="F240" s="225">
        <f t="shared" si="12"/>
        <v>0</v>
      </c>
      <c r="L240" s="223">
        <f>IF(AND(PRRAS!D544&gt;0,SUM(PRRAS!D904:D905)=0),1,0)</f>
        <v>0</v>
      </c>
      <c r="M240" s="223">
        <f>IF(AND(PRRAS!E544&gt;0,SUM(PRRAS!E904:E905)=0),1,0)</f>
        <v>0</v>
      </c>
      <c r="U240" s="225">
        <v>36879</v>
      </c>
    </row>
    <row r="241" spans="1:21" ht="30" customHeight="1">
      <c r="A241" s="232">
        <f t="shared" si="14"/>
        <v>235</v>
      </c>
      <c r="B241" s="233" t="str">
        <f t="shared" si="13"/>
        <v>O.K.</v>
      </c>
      <c r="C241" s="248" t="s">
        <v>2948</v>
      </c>
      <c r="E241" s="225">
        <v>0</v>
      </c>
      <c r="F241" s="225">
        <f t="shared" si="12"/>
        <v>0</v>
      </c>
      <c r="L241" s="223">
        <f>IF(AND(PRRAS!D547&gt;0,SUM(PRRAS!D909:D910)=0),1,0)</f>
        <v>0</v>
      </c>
      <c r="M241" s="223">
        <f>IF(AND(PRRAS!E547&gt;0,SUM(PRRAS!E909:E910)=0),1,0)</f>
        <v>0</v>
      </c>
      <c r="U241" s="225">
        <v>36887</v>
      </c>
    </row>
    <row r="242" spans="1:21" ht="30" customHeight="1">
      <c r="A242" s="232">
        <f t="shared" si="14"/>
        <v>236</v>
      </c>
      <c r="B242" s="233" t="str">
        <f t="shared" si="13"/>
        <v>O.K.</v>
      </c>
      <c r="C242" s="248" t="s">
        <v>2949</v>
      </c>
      <c r="E242" s="225">
        <v>0</v>
      </c>
      <c r="F242" s="225">
        <f t="shared" si="12"/>
        <v>0</v>
      </c>
      <c r="L242" s="223">
        <f>IF(AND(PRRAS!D548&gt;0,SUM(PRRAS!D911:D912)=0),1,0)</f>
        <v>0</v>
      </c>
      <c r="M242" s="223">
        <f>IF(AND(PRRAS!E548&gt;0,SUM(PRRAS!E911:E912)=0),1,0)</f>
        <v>0</v>
      </c>
      <c r="U242" s="225">
        <v>36895</v>
      </c>
    </row>
    <row r="243" spans="1:21" ht="30" customHeight="1">
      <c r="A243" s="232">
        <f t="shared" si="14"/>
        <v>237</v>
      </c>
      <c r="B243" s="233" t="str">
        <f t="shared" si="13"/>
        <v>O.K.</v>
      </c>
      <c r="C243" s="248" t="s">
        <v>2950</v>
      </c>
      <c r="E243" s="225">
        <v>0</v>
      </c>
      <c r="F243" s="225">
        <f t="shared" si="12"/>
        <v>0</v>
      </c>
      <c r="L243" s="223">
        <f>IF(AND(PRRAS!D549&gt;0,SUM(PRRAS!D913:D914)=0),1,0)</f>
        <v>0</v>
      </c>
      <c r="M243" s="223">
        <f>IF(AND(PRRAS!E549&gt;0,SUM(PRRAS!E913:E914)=0),1,0)</f>
        <v>0</v>
      </c>
      <c r="U243" s="225">
        <v>36900</v>
      </c>
    </row>
    <row r="244" spans="1:21" ht="30" customHeight="1">
      <c r="A244" s="232">
        <f t="shared" si="14"/>
        <v>238</v>
      </c>
      <c r="B244" s="233" t="str">
        <f t="shared" si="13"/>
        <v>O.K.</v>
      </c>
      <c r="C244" s="248" t="s">
        <v>2951</v>
      </c>
      <c r="E244" s="225">
        <v>0</v>
      </c>
      <c r="F244" s="225">
        <f t="shared" si="12"/>
        <v>0</v>
      </c>
      <c r="L244" s="223">
        <f>IF(AND(PRRAS!D598&gt;0,PRRAS!D941=0),1,0)</f>
        <v>0</v>
      </c>
      <c r="M244" s="223">
        <f>IF(AND(PRRAS!E598&gt;0,PRRAS!E941=0),1,0)</f>
        <v>0</v>
      </c>
      <c r="U244" s="225">
        <v>36926</v>
      </c>
    </row>
    <row r="245" spans="1:21" ht="30" customHeight="1">
      <c r="A245" s="232">
        <f t="shared" si="14"/>
        <v>239</v>
      </c>
      <c r="B245" s="233" t="str">
        <f t="shared" si="13"/>
        <v>O.K.</v>
      </c>
      <c r="C245" s="248" t="s">
        <v>2952</v>
      </c>
      <c r="E245" s="225">
        <v>0</v>
      </c>
      <c r="F245" s="225">
        <f t="shared" si="12"/>
        <v>0</v>
      </c>
      <c r="L245" s="223">
        <f>IF(AND(PRRAS!D599&gt;0,PRRAS!D942=0),1,0)</f>
        <v>0</v>
      </c>
      <c r="M245" s="223">
        <f>IF(AND(PRRAS!E599&gt;0,PRRAS!E942=0),1,0)</f>
        <v>0</v>
      </c>
      <c r="U245" s="225">
        <v>36975</v>
      </c>
    </row>
    <row r="246" spans="1:21" ht="30" customHeight="1">
      <c r="A246" s="232">
        <f t="shared" si="14"/>
        <v>240</v>
      </c>
      <c r="B246" s="233" t="str">
        <f t="shared" si="13"/>
        <v>O.K.</v>
      </c>
      <c r="C246" s="248" t="s">
        <v>2953</v>
      </c>
      <c r="E246" s="225">
        <v>0</v>
      </c>
      <c r="F246" s="225">
        <f t="shared" si="12"/>
        <v>0</v>
      </c>
      <c r="L246" s="223">
        <f>IF(AND(PRRAS!D600&gt;0,PRRAS!D943=0),1,0)</f>
        <v>0</v>
      </c>
      <c r="M246" s="223">
        <f>IF(AND(PRRAS!E600&gt;0,PRRAS!E943=0),1,0)</f>
        <v>0</v>
      </c>
      <c r="U246" s="225">
        <v>37009</v>
      </c>
    </row>
    <row r="247" spans="1:21" ht="33" customHeight="1">
      <c r="A247" s="232">
        <f t="shared" si="14"/>
        <v>241</v>
      </c>
      <c r="B247" s="233" t="str">
        <f t="shared" si="13"/>
        <v>O.K.</v>
      </c>
      <c r="C247" s="248" t="s">
        <v>2954</v>
      </c>
      <c r="E247" s="225">
        <v>0</v>
      </c>
      <c r="F247" s="225">
        <f t="shared" si="12"/>
        <v>0</v>
      </c>
      <c r="L247" s="223">
        <f>IF(AND(PRRAS!D601&gt;0,PRRAS!D944=0),1,0)</f>
        <v>0</v>
      </c>
      <c r="M247" s="223">
        <f>IF(AND(PRRAS!E601&gt;0,PRRAS!E944=0),1,0)</f>
        <v>0</v>
      </c>
      <c r="U247" s="225">
        <v>37033</v>
      </c>
    </row>
    <row r="248" spans="1:21" ht="30" customHeight="1">
      <c r="A248" s="232">
        <f t="shared" si="14"/>
        <v>242</v>
      </c>
      <c r="B248" s="233" t="str">
        <f t="shared" si="13"/>
        <v>O.K.</v>
      </c>
      <c r="C248" s="248" t="s">
        <v>2955</v>
      </c>
      <c r="E248" s="225">
        <v>0</v>
      </c>
      <c r="F248" s="225">
        <f t="shared" si="12"/>
        <v>0</v>
      </c>
      <c r="L248" s="223">
        <f>IF(AND(PRRAS!D604&gt;0,PRRAS!D948=0),1,0)</f>
        <v>0</v>
      </c>
      <c r="M248" s="223">
        <f>IF(AND(PRRAS!E604&gt;0,PRRAS!E948=0),1,0)</f>
        <v>0</v>
      </c>
      <c r="U248" s="225">
        <v>37041</v>
      </c>
    </row>
    <row r="249" spans="1:21" ht="30" customHeight="1">
      <c r="A249" s="232">
        <f t="shared" si="14"/>
        <v>243</v>
      </c>
      <c r="B249" s="233" t="str">
        <f t="shared" si="13"/>
        <v>O.K.</v>
      </c>
      <c r="C249" s="248" t="s">
        <v>2956</v>
      </c>
      <c r="E249" s="225">
        <v>0</v>
      </c>
      <c r="F249" s="225">
        <f t="shared" si="12"/>
        <v>0</v>
      </c>
      <c r="L249" s="223">
        <f>IF(AND(PRRAS!D605&gt;0,SUM(PRRAS!D949:D950)=0),1,0)</f>
        <v>0</v>
      </c>
      <c r="M249" s="223">
        <f>IF(AND(PRRAS!E605&gt;0,SUM(PRRAS!E949:E950)=0),1,0)</f>
        <v>0</v>
      </c>
      <c r="U249" s="225">
        <v>37050</v>
      </c>
    </row>
    <row r="250" spans="1:21" ht="30" customHeight="1">
      <c r="A250" s="232">
        <f t="shared" si="14"/>
        <v>244</v>
      </c>
      <c r="B250" s="233" t="str">
        <f t="shared" si="13"/>
        <v>O.K.</v>
      </c>
      <c r="C250" s="248" t="s">
        <v>2957</v>
      </c>
      <c r="E250" s="225">
        <v>0</v>
      </c>
      <c r="F250" s="225">
        <f t="shared" si="12"/>
        <v>0</v>
      </c>
      <c r="L250" s="223">
        <f>IF(AND(PRRAS!D607&gt;0,PRRAS!D951=0),1,0)</f>
        <v>0</v>
      </c>
      <c r="M250" s="223">
        <f>IF(AND(PRRAS!E607&gt;0,PRRAS!E951=0),1,0)</f>
        <v>0</v>
      </c>
      <c r="U250" s="225">
        <v>37084</v>
      </c>
    </row>
    <row r="251" spans="1:21" ht="30" customHeight="1">
      <c r="A251" s="232">
        <f t="shared" si="14"/>
        <v>245</v>
      </c>
      <c r="B251" s="233" t="str">
        <f t="shared" si="13"/>
        <v>O.K.</v>
      </c>
      <c r="C251" s="251" t="s">
        <v>2958</v>
      </c>
      <c r="E251" s="225">
        <v>0</v>
      </c>
      <c r="F251" s="225">
        <f t="shared" si="12"/>
        <v>0</v>
      </c>
      <c r="L251" s="223">
        <f>IF(AND(PRRAS!D610&gt;0,PRRAS!D955=0),1,0)</f>
        <v>0</v>
      </c>
      <c r="M251" s="223">
        <f>IF(AND(PRRAS!E610&gt;0,PRRAS!E955=0),1,0)</f>
        <v>0</v>
      </c>
      <c r="U251" s="225">
        <v>37105</v>
      </c>
    </row>
    <row r="252" spans="1:21" ht="30" customHeight="1">
      <c r="A252" s="232">
        <f t="shared" si="14"/>
        <v>246</v>
      </c>
      <c r="B252" s="233" t="str">
        <f t="shared" si="13"/>
        <v>O.K.</v>
      </c>
      <c r="C252" s="251" t="s">
        <v>2959</v>
      </c>
      <c r="E252" s="225">
        <v>0</v>
      </c>
      <c r="F252" s="225">
        <f t="shared" si="12"/>
        <v>0</v>
      </c>
      <c r="L252" s="223">
        <f>IF(AND(PRRAS!D611&gt;0,SUM(PRRAS!D956:D957)=0),1,0)</f>
        <v>0</v>
      </c>
      <c r="M252" s="223">
        <f>IF(AND(PRRAS!E611&gt;0,SUM(PRRAS!E956:E957)=0),1,0)</f>
        <v>0</v>
      </c>
      <c r="U252" s="225">
        <v>37121</v>
      </c>
    </row>
    <row r="253" spans="1:21" ht="30" customHeight="1">
      <c r="A253" s="232">
        <f t="shared" si="14"/>
        <v>247</v>
      </c>
      <c r="B253" s="233" t="str">
        <f t="shared" si="13"/>
        <v>O.K.</v>
      </c>
      <c r="C253" s="251" t="s">
        <v>2960</v>
      </c>
      <c r="E253" s="225">
        <v>0</v>
      </c>
      <c r="F253" s="225">
        <f t="shared" si="12"/>
        <v>0</v>
      </c>
      <c r="L253" s="223">
        <f>IF(AND(PRRAS!D613&gt;0,PRRAS!D961=0),1,0)</f>
        <v>0</v>
      </c>
      <c r="M253" s="223">
        <f>IF(AND(PRRAS!E613&gt;0,PRRAS!E961=0),1,0)</f>
        <v>0</v>
      </c>
      <c r="U253" s="225">
        <v>37130</v>
      </c>
    </row>
    <row r="254" spans="1:21" ht="30" customHeight="1">
      <c r="A254" s="232">
        <f t="shared" si="14"/>
        <v>248</v>
      </c>
      <c r="B254" s="233" t="str">
        <f t="shared" si="13"/>
        <v>O.K.</v>
      </c>
      <c r="C254" s="251" t="s">
        <v>2961</v>
      </c>
      <c r="E254" s="225">
        <v>0</v>
      </c>
      <c r="F254" s="225">
        <f t="shared" si="12"/>
        <v>0</v>
      </c>
      <c r="L254" s="223">
        <f>IF(AND(PRRAS!D614&gt;0,SUM(PRRAS!D962:D963)=0),1,0)</f>
        <v>0</v>
      </c>
      <c r="M254" s="223">
        <f>IF(AND(PRRAS!E614&gt;0,SUM(PRRAS!E962:E963)=0),1,0)</f>
        <v>0</v>
      </c>
      <c r="U254" s="225">
        <v>37164</v>
      </c>
    </row>
    <row r="255" spans="1:21" ht="30" customHeight="1">
      <c r="A255" s="232">
        <f t="shared" si="14"/>
        <v>249</v>
      </c>
      <c r="B255" s="233" t="str">
        <f t="shared" si="13"/>
        <v>O.K.</v>
      </c>
      <c r="C255" s="251" t="s">
        <v>2962</v>
      </c>
      <c r="E255" s="225">
        <v>0</v>
      </c>
      <c r="F255" s="225">
        <f t="shared" si="12"/>
        <v>0</v>
      </c>
      <c r="L255" s="223">
        <f>IF(AND(PRRAS!D616&gt;0,PRRAS!D964=0),1,0)</f>
        <v>0</v>
      </c>
      <c r="M255" s="223">
        <f>IF(AND(PRRAS!E616&gt;0,PRRAS!E964=0),1,0)</f>
        <v>0</v>
      </c>
      <c r="U255" s="225">
        <v>37197</v>
      </c>
    </row>
    <row r="256" spans="1:21" ht="30" customHeight="1">
      <c r="A256" s="232">
        <f t="shared" si="14"/>
        <v>250</v>
      </c>
      <c r="B256" s="233" t="str">
        <f t="shared" si="13"/>
        <v>O.K.</v>
      </c>
      <c r="C256" s="251" t="s">
        <v>2963</v>
      </c>
      <c r="E256" s="225">
        <v>0</v>
      </c>
      <c r="F256" s="225">
        <f t="shared" si="12"/>
        <v>0</v>
      </c>
      <c r="L256" s="223">
        <f>IF(AND(PRRAS!D617&gt;0,PRRAS!D965=0),1,0)</f>
        <v>0</v>
      </c>
      <c r="M256" s="223">
        <f>IF(AND(PRRAS!E617&gt;0,PRRAS!E965=0),1,0)</f>
        <v>0</v>
      </c>
      <c r="U256" s="225">
        <v>37201</v>
      </c>
    </row>
    <row r="257" spans="1:21" ht="30" customHeight="1">
      <c r="A257" s="232">
        <f t="shared" si="14"/>
        <v>251</v>
      </c>
      <c r="B257" s="233" t="str">
        <f t="shared" si="13"/>
        <v>O.K.</v>
      </c>
      <c r="C257" s="251" t="s">
        <v>2964</v>
      </c>
      <c r="E257" s="225">
        <v>0</v>
      </c>
      <c r="F257" s="225">
        <f t="shared" si="12"/>
        <v>0</v>
      </c>
      <c r="L257" s="223">
        <f>IF(AND(PRRAS!D618&gt;0,PRRAS!D966=0),1,0)</f>
        <v>0</v>
      </c>
      <c r="M257" s="223">
        <f>IF(AND(PRRAS!E618&gt;0,PRRAS!E966=0),1,0)</f>
        <v>0</v>
      </c>
      <c r="U257" s="225">
        <v>37293</v>
      </c>
    </row>
    <row r="258" spans="1:21" ht="30" customHeight="1">
      <c r="A258" s="232">
        <f t="shared" si="14"/>
        <v>252</v>
      </c>
      <c r="B258" s="233" t="str">
        <f t="shared" si="13"/>
        <v>O.K.</v>
      </c>
      <c r="C258" s="251" t="s">
        <v>2965</v>
      </c>
      <c r="E258" s="225">
        <v>0</v>
      </c>
      <c r="F258" s="225">
        <f t="shared" si="12"/>
        <v>0</v>
      </c>
      <c r="L258" s="223">
        <f>IF(AND(PRRAS!D636&gt;0,PRRAS!D981=0),1,0)</f>
        <v>0</v>
      </c>
      <c r="M258" s="223">
        <f>IF(AND(PRRAS!E636&gt;0,PRRAS!E981=0),1,0)</f>
        <v>0</v>
      </c>
      <c r="U258" s="225">
        <v>37308</v>
      </c>
    </row>
    <row r="259" spans="1:21" ht="30" customHeight="1">
      <c r="A259" s="232">
        <f t="shared" si="14"/>
        <v>253</v>
      </c>
      <c r="B259" s="233" t="str">
        <f>IF(E259=1,"Pogreška",IF(F259=1,"Provjera","O.K."))</f>
        <v>O.K.</v>
      </c>
      <c r="C259" s="251" t="s">
        <v>2966</v>
      </c>
      <c r="E259" s="225">
        <v>0</v>
      </c>
      <c r="F259" s="225">
        <f>MAX(L259:O259)</f>
        <v>0</v>
      </c>
      <c r="L259" s="223">
        <f>IF(AND($J$3="DA",MAX(PRRAS!D11:D650)&gt;0,MAX(PRRAS!D652:D654)=0),1,0)</f>
        <v>0</v>
      </c>
      <c r="M259" s="223">
        <f>IF(AND($J$3="DA",MAX(PRRAS!E11:E650)&gt;0,MAX(PRRAS!E652:E654)=0),1,0)</f>
        <v>0</v>
      </c>
      <c r="U259" s="225">
        <v>37316</v>
      </c>
    </row>
    <row r="260" spans="1:21" ht="64.5" customHeight="1">
      <c r="A260" s="232">
        <f t="shared" si="14"/>
        <v>254</v>
      </c>
      <c r="B260" s="233" t="str">
        <f t="shared" si="13"/>
        <v>O.K.</v>
      </c>
      <c r="C260" s="251" t="s">
        <v>2967</v>
      </c>
      <c r="E260" s="225">
        <f>MAX(G260:K260)</f>
        <v>0</v>
      </c>
      <c r="F260" s="225">
        <f t="shared" si="12"/>
        <v>0</v>
      </c>
      <c r="G260" s="224">
        <f>IF(AND(OR(MAX(PRRAS!D656:E656,PRRAS!D658:E658)&gt;10000,MAX(PRRAS!D657:E657,PRRAS!D659:E659)&gt;35000),O3&lt;&gt;174,O3&lt;&gt;713,O3&lt;&gt;1222,O3&lt;&gt;47107),1,0)</f>
        <v>0</v>
      </c>
      <c r="H260" s="224">
        <f>IF(MAX(PRRAS!D656:E659)&gt;100000,1,0)</f>
        <v>0</v>
      </c>
      <c r="L260" s="223">
        <f>IF(MAX(PRRAS!D656:E659)&gt;1000,1,0)</f>
        <v>0</v>
      </c>
      <c r="U260" s="225">
        <v>37324</v>
      </c>
    </row>
    <row r="261" spans="1:21" ht="19.5" customHeight="1">
      <c r="A261" s="423" t="s">
        <v>78</v>
      </c>
      <c r="B261" s="424"/>
      <c r="C261" s="425"/>
      <c r="E261" s="225">
        <f>SUM(E262:E287)</f>
        <v>0</v>
      </c>
      <c r="F261" s="225">
        <f>SUM(F262:F287)</f>
        <v>0</v>
      </c>
      <c r="U261" s="225">
        <v>37332</v>
      </c>
    </row>
    <row r="262" spans="1:21" ht="30" customHeight="1">
      <c r="A262" s="232">
        <f>1+A260</f>
        <v>255</v>
      </c>
      <c r="B262" s="233" t="str">
        <f aca="true" t="shared" si="15" ref="B262:B287">IF(E262=1,"Pogreška",IF(F262=1,"Provjera","O.K."))</f>
        <v>O.K.</v>
      </c>
      <c r="C262" s="255" t="s">
        <v>2968</v>
      </c>
      <c r="E262" s="225">
        <f aca="true" t="shared" si="16" ref="E262:E287">MAX(G262:K262)</f>
        <v>0</v>
      </c>
      <c r="F262" s="225">
        <f aca="true" t="shared" si="17" ref="F262:F287">MAX(L262:O262)</f>
        <v>0</v>
      </c>
      <c r="G262" s="256">
        <f>IF(ABS(Bil!D12-Bil!D173)&gt;1,1,0)</f>
        <v>0</v>
      </c>
      <c r="H262" s="256">
        <f>IF(ABS(Bil!E12-Bil!E173)&gt;1,1,0)</f>
        <v>0</v>
      </c>
      <c r="I262" s="257"/>
      <c r="J262" s="257"/>
      <c r="K262" s="257"/>
      <c r="L262" s="257"/>
      <c r="M262" s="257"/>
      <c r="N262" s="257"/>
      <c r="O262" s="257"/>
      <c r="P262" s="257"/>
      <c r="Q262" s="257"/>
      <c r="U262" s="225">
        <v>37349</v>
      </c>
    </row>
    <row r="263" spans="1:21" ht="19.5" customHeight="1">
      <c r="A263" s="232">
        <f>1+A262</f>
        <v>256</v>
      </c>
      <c r="B263" s="233" t="str">
        <f t="shared" si="15"/>
        <v>O.K.</v>
      </c>
      <c r="C263" s="255" t="s">
        <v>2969</v>
      </c>
      <c r="E263" s="225">
        <f t="shared" si="16"/>
        <v>0</v>
      </c>
      <c r="F263" s="225">
        <f t="shared" si="17"/>
        <v>0</v>
      </c>
      <c r="G263" s="256">
        <f>IF(AND(Bil!D244&lt;&gt;0,Bil!D248&lt;&gt;0),1,0)</f>
        <v>0</v>
      </c>
      <c r="H263" s="256">
        <f>IF(AND(Bil!E244&lt;&gt;0,Bil!E248&lt;&gt;0),1,0)</f>
        <v>0</v>
      </c>
      <c r="I263" s="257"/>
      <c r="J263" s="257"/>
      <c r="K263" s="257"/>
      <c r="L263" s="257"/>
      <c r="M263" s="257"/>
      <c r="N263" s="257"/>
      <c r="O263" s="257"/>
      <c r="P263" s="257"/>
      <c r="Q263" s="257"/>
      <c r="U263" s="225">
        <v>37412</v>
      </c>
    </row>
    <row r="264" spans="1:21" ht="19.5" customHeight="1">
      <c r="A264" s="232">
        <f aca="true" t="shared" si="18" ref="A264:A287">1+A263</f>
        <v>257</v>
      </c>
      <c r="B264" s="233" t="str">
        <f t="shared" si="15"/>
        <v>O.K.</v>
      </c>
      <c r="C264" s="255" t="s">
        <v>2970</v>
      </c>
      <c r="E264" s="225">
        <f t="shared" si="16"/>
        <v>0</v>
      </c>
      <c r="F264" s="225">
        <f t="shared" si="17"/>
        <v>0</v>
      </c>
      <c r="G264" s="256">
        <f>IF(AND(Bil!D245&lt;&gt;0,Bil!D249&lt;&gt;0),1,0)</f>
        <v>0</v>
      </c>
      <c r="H264" s="256">
        <f>IF(AND(Bil!E245&lt;&gt;0,Bil!E249&lt;&gt;0),1,0)</f>
        <v>0</v>
      </c>
      <c r="I264" s="257"/>
      <c r="J264" s="257"/>
      <c r="K264" s="257"/>
      <c r="L264" s="257"/>
      <c r="M264" s="257"/>
      <c r="N264" s="257"/>
      <c r="O264" s="257"/>
      <c r="P264" s="257"/>
      <c r="Q264" s="257"/>
      <c r="U264" s="225">
        <v>37620</v>
      </c>
    </row>
    <row r="265" spans="1:21" ht="19.5" customHeight="1">
      <c r="A265" s="232">
        <f t="shared" si="18"/>
        <v>258</v>
      </c>
      <c r="B265" s="233" t="str">
        <f t="shared" si="15"/>
        <v>O.K.</v>
      </c>
      <c r="C265" s="255" t="s">
        <v>2971</v>
      </c>
      <c r="E265" s="225">
        <f t="shared" si="16"/>
        <v>0</v>
      </c>
      <c r="F265" s="225">
        <f t="shared" si="17"/>
        <v>0</v>
      </c>
      <c r="G265" s="256">
        <f>IF(AND(Bil!D246&lt;&gt;0,Bil!D250&lt;&gt;0),1,0)</f>
        <v>0</v>
      </c>
      <c r="H265" s="256">
        <f>IF(AND(Bil!E246&lt;&gt;0,Bil!E250&lt;&gt;0),1,0)</f>
        <v>0</v>
      </c>
      <c r="P265" s="257"/>
      <c r="Q265" s="257"/>
      <c r="U265" s="225">
        <v>37646</v>
      </c>
    </row>
    <row r="266" spans="1:21" ht="30" customHeight="1">
      <c r="A266" s="232">
        <f t="shared" si="18"/>
        <v>259</v>
      </c>
      <c r="B266" s="233" t="str">
        <f t="shared" si="15"/>
        <v>O.K.</v>
      </c>
      <c r="C266" s="255" t="s">
        <v>2972</v>
      </c>
      <c r="E266" s="225">
        <f t="shared" si="16"/>
        <v>0</v>
      </c>
      <c r="F266" s="225">
        <f t="shared" si="17"/>
        <v>0</v>
      </c>
      <c r="G266" s="224">
        <f>IF(MIN(Bil!D12:E233,Bil!D236:E322)&lt;0,1,0)</f>
        <v>0</v>
      </c>
      <c r="U266" s="225">
        <v>37662</v>
      </c>
    </row>
    <row r="267" spans="1:21" ht="30" customHeight="1">
      <c r="A267" s="232">
        <f t="shared" si="18"/>
        <v>260</v>
      </c>
      <c r="B267" s="233" t="str">
        <f t="shared" si="15"/>
        <v>O.K.</v>
      </c>
      <c r="C267" s="258" t="s">
        <v>2865</v>
      </c>
      <c r="E267" s="225">
        <f t="shared" si="16"/>
        <v>0</v>
      </c>
      <c r="F267" s="225">
        <f t="shared" si="17"/>
        <v>0</v>
      </c>
      <c r="G267" s="224">
        <f>IF(SUM('[1]Skriveni'!H977:H1286)&lt;&gt;0,1,0)</f>
        <v>0</v>
      </c>
      <c r="U267" s="225">
        <v>37679</v>
      </c>
    </row>
    <row r="268" spans="1:21" ht="19.5" customHeight="1">
      <c r="A268" s="232">
        <f t="shared" si="18"/>
        <v>261</v>
      </c>
      <c r="B268" s="233" t="str">
        <f t="shared" si="15"/>
        <v>O.K.</v>
      </c>
      <c r="C268" s="255" t="s">
        <v>2973</v>
      </c>
      <c r="E268" s="225">
        <f t="shared" si="16"/>
        <v>0</v>
      </c>
      <c r="F268" s="225">
        <f t="shared" si="17"/>
        <v>0</v>
      </c>
      <c r="G268" s="224">
        <f>IF(Bil!D274&gt;Bil!D98,1,0)</f>
        <v>0</v>
      </c>
      <c r="H268" s="224">
        <f>IF(Bil!E274&gt;Bil!E98,1,0)</f>
        <v>0</v>
      </c>
      <c r="U268" s="225">
        <v>37695</v>
      </c>
    </row>
    <row r="269" spans="1:21" ht="19.5" customHeight="1">
      <c r="A269" s="232">
        <f t="shared" si="18"/>
        <v>262</v>
      </c>
      <c r="B269" s="233" t="str">
        <f t="shared" si="15"/>
        <v>O.K.</v>
      </c>
      <c r="C269" s="255" t="s">
        <v>2974</v>
      </c>
      <c r="E269" s="225">
        <f t="shared" si="16"/>
        <v>0</v>
      </c>
      <c r="F269" s="225">
        <f t="shared" si="17"/>
        <v>0</v>
      </c>
      <c r="G269" s="224">
        <f>IF(Bil!D275&gt;Bil!D99,1,0)</f>
        <v>0</v>
      </c>
      <c r="H269" s="224">
        <f>IF(Bil!E275&gt;Bil!E99,1,0)</f>
        <v>0</v>
      </c>
      <c r="U269" s="225">
        <v>37814</v>
      </c>
    </row>
    <row r="270" spans="1:21" ht="19.5" customHeight="1">
      <c r="A270" s="232">
        <f t="shared" si="18"/>
        <v>263</v>
      </c>
      <c r="B270" s="233" t="str">
        <f t="shared" si="15"/>
        <v>O.K.</v>
      </c>
      <c r="C270" s="255" t="s">
        <v>2975</v>
      </c>
      <c r="E270" s="225">
        <f t="shared" si="16"/>
        <v>0</v>
      </c>
      <c r="F270" s="225">
        <f t="shared" si="17"/>
        <v>0</v>
      </c>
      <c r="G270" s="224">
        <f>IF(Bil!D276&gt;Bil!D100,1,0)</f>
        <v>0</v>
      </c>
      <c r="H270" s="224">
        <f>IF(Bil!E276&gt;Bil!E100,1,0)</f>
        <v>0</v>
      </c>
      <c r="U270" s="225">
        <v>37935</v>
      </c>
    </row>
    <row r="271" spans="1:21" ht="19.5" customHeight="1">
      <c r="A271" s="232">
        <f t="shared" si="18"/>
        <v>264</v>
      </c>
      <c r="B271" s="233" t="str">
        <f t="shared" si="15"/>
        <v>O.K.</v>
      </c>
      <c r="C271" s="255" t="s">
        <v>2976</v>
      </c>
      <c r="E271" s="225">
        <f t="shared" si="16"/>
        <v>0</v>
      </c>
      <c r="F271" s="225">
        <f t="shared" si="17"/>
        <v>0</v>
      </c>
      <c r="G271" s="224">
        <f>IF(Bil!D277&gt;Bil!D101,1,0)</f>
        <v>0</v>
      </c>
      <c r="H271" s="224">
        <f>IF(Bil!E277&gt;Bil!E101,1,0)</f>
        <v>0</v>
      </c>
      <c r="U271" s="225">
        <v>38001</v>
      </c>
    </row>
    <row r="272" spans="1:21" ht="19.5" customHeight="1">
      <c r="A272" s="232">
        <f t="shared" si="18"/>
        <v>265</v>
      </c>
      <c r="B272" s="233" t="str">
        <f t="shared" si="15"/>
        <v>O.K.</v>
      </c>
      <c r="C272" s="255" t="s">
        <v>2977</v>
      </c>
      <c r="E272" s="225">
        <f t="shared" si="16"/>
        <v>0</v>
      </c>
      <c r="F272" s="225">
        <f t="shared" si="17"/>
        <v>0</v>
      </c>
      <c r="G272" s="224">
        <f>IF(Bil!D278&gt;Bil!D102,1,0)</f>
        <v>0</v>
      </c>
      <c r="H272" s="224">
        <f>IF(Bil!E278&gt;Bil!E102,1,0)</f>
        <v>0</v>
      </c>
      <c r="U272" s="225">
        <v>38331</v>
      </c>
    </row>
    <row r="273" spans="1:21" ht="19.5" customHeight="1">
      <c r="A273" s="232">
        <f t="shared" si="18"/>
        <v>266</v>
      </c>
      <c r="B273" s="233" t="str">
        <f t="shared" si="15"/>
        <v>O.K.</v>
      </c>
      <c r="C273" s="255" t="s">
        <v>2978</v>
      </c>
      <c r="E273" s="225">
        <f t="shared" si="16"/>
        <v>0</v>
      </c>
      <c r="F273" s="225">
        <f t="shared" si="17"/>
        <v>0</v>
      </c>
      <c r="G273" s="224">
        <f>IF(Bil!D279&gt;Bil!D103,1,0)</f>
        <v>0</v>
      </c>
      <c r="H273" s="224">
        <f>IF(Bil!E279&gt;Bil!E103,1,0)</f>
        <v>0</v>
      </c>
      <c r="U273" s="225">
        <v>38340</v>
      </c>
    </row>
    <row r="274" spans="1:21" ht="19.5" customHeight="1">
      <c r="A274" s="232">
        <f t="shared" si="18"/>
        <v>267</v>
      </c>
      <c r="B274" s="233" t="str">
        <f t="shared" si="15"/>
        <v>O.K.</v>
      </c>
      <c r="C274" s="255" t="s">
        <v>2979</v>
      </c>
      <c r="E274" s="225">
        <f t="shared" si="16"/>
        <v>0</v>
      </c>
      <c r="F274" s="225">
        <f t="shared" si="17"/>
        <v>0</v>
      </c>
      <c r="G274" s="224">
        <f>IF(Bil!D280&gt;Bil!D105,1,0)</f>
        <v>0</v>
      </c>
      <c r="H274" s="224">
        <f>IF(Bil!E280&gt;Bil!E105,1,0)</f>
        <v>0</v>
      </c>
      <c r="U274" s="225">
        <v>38366</v>
      </c>
    </row>
    <row r="275" spans="1:21" ht="19.5" customHeight="1">
      <c r="A275" s="232">
        <f t="shared" si="18"/>
        <v>268</v>
      </c>
      <c r="B275" s="233" t="str">
        <f t="shared" si="15"/>
        <v>O.K.</v>
      </c>
      <c r="C275" s="255" t="s">
        <v>2980</v>
      </c>
      <c r="E275" s="225">
        <f t="shared" si="16"/>
        <v>0</v>
      </c>
      <c r="F275" s="225">
        <f t="shared" si="17"/>
        <v>0</v>
      </c>
      <c r="G275" s="224">
        <f>IF(Bil!D281&gt;Bil!D106,1,0)</f>
        <v>0</v>
      </c>
      <c r="H275" s="224">
        <f>IF(Bil!E281&gt;Bil!E106,1,0)</f>
        <v>0</v>
      </c>
      <c r="U275" s="225">
        <v>38374</v>
      </c>
    </row>
    <row r="276" spans="1:21" ht="19.5" customHeight="1">
      <c r="A276" s="232">
        <f t="shared" si="18"/>
        <v>269</v>
      </c>
      <c r="B276" s="233" t="str">
        <f t="shared" si="15"/>
        <v>O.K.</v>
      </c>
      <c r="C276" s="255" t="s">
        <v>2981</v>
      </c>
      <c r="E276" s="225">
        <f t="shared" si="16"/>
        <v>0</v>
      </c>
      <c r="F276" s="225">
        <f t="shared" si="17"/>
        <v>0</v>
      </c>
      <c r="G276" s="224">
        <f>IF(Bil!D282&gt;Bil!D107,1,0)</f>
        <v>0</v>
      </c>
      <c r="H276" s="224">
        <f>IF(Bil!E282&gt;Bil!E107,1,0)</f>
        <v>0</v>
      </c>
      <c r="U276" s="225">
        <v>40834</v>
      </c>
    </row>
    <row r="277" spans="1:21" ht="19.5" customHeight="1">
      <c r="A277" s="232">
        <f t="shared" si="18"/>
        <v>270</v>
      </c>
      <c r="B277" s="233" t="str">
        <f t="shared" si="15"/>
        <v>O.K.</v>
      </c>
      <c r="C277" s="255" t="s">
        <v>2982</v>
      </c>
      <c r="E277" s="225">
        <f t="shared" si="16"/>
        <v>0</v>
      </c>
      <c r="F277" s="225">
        <f t="shared" si="17"/>
        <v>0</v>
      </c>
      <c r="G277" s="224">
        <f>IF(Bil!D283&gt;Bil!D108,1,0)</f>
        <v>0</v>
      </c>
      <c r="H277" s="224">
        <f>IF(Bil!E283&gt;Bil!E108,1,0)</f>
        <v>0</v>
      </c>
      <c r="U277" s="225">
        <v>42362</v>
      </c>
    </row>
    <row r="278" spans="1:21" ht="19.5" customHeight="1">
      <c r="A278" s="232">
        <f t="shared" si="18"/>
        <v>271</v>
      </c>
      <c r="B278" s="233" t="str">
        <f t="shared" si="15"/>
        <v>O.K.</v>
      </c>
      <c r="C278" s="255" t="s">
        <v>2983</v>
      </c>
      <c r="E278" s="225">
        <f t="shared" si="16"/>
        <v>0</v>
      </c>
      <c r="F278" s="225">
        <f t="shared" si="17"/>
        <v>0</v>
      </c>
      <c r="G278" s="224">
        <f>IF(Bil!D284&gt;Bil!D109,1,0)</f>
        <v>0</v>
      </c>
      <c r="H278" s="224">
        <f>IF(Bil!E284&gt;Bil!E109,1,0)</f>
        <v>0</v>
      </c>
      <c r="U278" s="225">
        <v>42379</v>
      </c>
    </row>
    <row r="279" spans="1:21" ht="19.5" customHeight="1">
      <c r="A279" s="232">
        <f t="shared" si="18"/>
        <v>272</v>
      </c>
      <c r="B279" s="233" t="str">
        <f t="shared" si="15"/>
        <v>O.K.</v>
      </c>
      <c r="C279" s="255" t="s">
        <v>2984</v>
      </c>
      <c r="E279" s="225">
        <f t="shared" si="16"/>
        <v>0</v>
      </c>
      <c r="F279" s="225">
        <f t="shared" si="17"/>
        <v>0</v>
      </c>
      <c r="G279" s="224">
        <f>IF(Bil!D285&gt;Bil!D110,1,0)</f>
        <v>0</v>
      </c>
      <c r="H279" s="224">
        <f>IF(Bil!E285&gt;Bil!E110,1,0)</f>
        <v>0</v>
      </c>
      <c r="U279" s="225">
        <v>42434</v>
      </c>
    </row>
    <row r="280" spans="1:21" ht="19.5" customHeight="1">
      <c r="A280" s="232">
        <f t="shared" si="18"/>
        <v>273</v>
      </c>
      <c r="B280" s="233" t="str">
        <f t="shared" si="15"/>
        <v>O.K.</v>
      </c>
      <c r="C280" s="255" t="s">
        <v>2985</v>
      </c>
      <c r="E280" s="225">
        <f>MAX(G280:K280)</f>
        <v>0</v>
      </c>
      <c r="F280" s="225">
        <f>MAX(L280:O280)</f>
        <v>0</v>
      </c>
      <c r="G280" s="224">
        <f>IF(Bil!D286&gt;Bil!D165,1,0)</f>
        <v>0</v>
      </c>
      <c r="H280" s="224">
        <f>IF(Bil!E286&gt;Bil!E165,1,0)</f>
        <v>0</v>
      </c>
      <c r="U280" s="225">
        <v>42539</v>
      </c>
    </row>
    <row r="281" spans="1:21" ht="19.5" customHeight="1">
      <c r="A281" s="232">
        <f t="shared" si="18"/>
        <v>274</v>
      </c>
      <c r="B281" s="233" t="str">
        <f t="shared" si="15"/>
        <v>O.K.</v>
      </c>
      <c r="C281" s="255" t="s">
        <v>2986</v>
      </c>
      <c r="E281" s="225">
        <f>MAX(G281:K281)</f>
        <v>0</v>
      </c>
      <c r="F281" s="225">
        <f>MAX(L281:O281)</f>
        <v>0</v>
      </c>
      <c r="G281" s="224">
        <f>IF(ABS(Bil!D92-Bil!D258-Bil!D259)&gt;1,1,0)</f>
        <v>0</v>
      </c>
      <c r="H281" s="224">
        <f>IF(ABS(Bil!E92-Bil!E258-Bil!E259)&gt;1,1,0)</f>
        <v>0</v>
      </c>
      <c r="U281" s="225">
        <v>42619</v>
      </c>
    </row>
    <row r="282" spans="1:21" ht="19.5" customHeight="1">
      <c r="A282" s="232">
        <f t="shared" si="18"/>
        <v>275</v>
      </c>
      <c r="B282" s="233" t="str">
        <f t="shared" si="15"/>
        <v>O.K.</v>
      </c>
      <c r="C282" s="255" t="s">
        <v>2987</v>
      </c>
      <c r="E282" s="225">
        <f t="shared" si="16"/>
        <v>0</v>
      </c>
      <c r="F282" s="225">
        <f t="shared" si="17"/>
        <v>0</v>
      </c>
      <c r="G282" s="224">
        <f>IF(ABS(Bil!D151-Bil!D260-Bil!D261)&gt;1,1,0)</f>
        <v>0</v>
      </c>
      <c r="H282" s="224">
        <f>IF(ABS(Bil!E151-Bil!E260-Bil!E261)&gt;1,1,0)</f>
        <v>0</v>
      </c>
      <c r="U282" s="225">
        <v>42750</v>
      </c>
    </row>
    <row r="283" spans="1:21" ht="19.5" customHeight="1">
      <c r="A283" s="232">
        <f t="shared" si="18"/>
        <v>276</v>
      </c>
      <c r="B283" s="233" t="str">
        <f t="shared" si="15"/>
        <v>O.K.</v>
      </c>
      <c r="C283" s="255" t="s">
        <v>2988</v>
      </c>
      <c r="E283" s="225">
        <f t="shared" si="16"/>
        <v>0</v>
      </c>
      <c r="F283" s="225">
        <f t="shared" si="17"/>
        <v>0</v>
      </c>
      <c r="G283" s="224">
        <f>IF(ABS(Bil!D168-Bil!D262-Bil!D263)&gt;1,1,0)</f>
        <v>0</v>
      </c>
      <c r="H283" s="224">
        <f>IF(ABS(Bil!E168-Bil!E262-Bil!E263)&gt;1,1,0)</f>
        <v>0</v>
      </c>
      <c r="U283" s="225">
        <v>42768</v>
      </c>
    </row>
    <row r="284" spans="1:21" ht="19.5" customHeight="1">
      <c r="A284" s="232">
        <f t="shared" si="18"/>
        <v>277</v>
      </c>
      <c r="B284" s="233" t="str">
        <f t="shared" si="15"/>
        <v>O.K.</v>
      </c>
      <c r="C284" s="255" t="s">
        <v>2989</v>
      </c>
      <c r="E284" s="225">
        <f t="shared" si="16"/>
        <v>0</v>
      </c>
      <c r="F284" s="225">
        <f t="shared" si="17"/>
        <v>0</v>
      </c>
      <c r="G284" s="224">
        <f>IF(ABS(Bil!D175-Bil!D287-Bil!D288)&gt;1,1,0)</f>
        <v>0</v>
      </c>
      <c r="H284" s="224">
        <f>IF(ABS(Bil!E175-Bil!E287-Bil!E288)&gt;1,1,0)</f>
        <v>0</v>
      </c>
      <c r="U284" s="225">
        <v>43214</v>
      </c>
    </row>
    <row r="285" spans="1:21" ht="19.5" customHeight="1">
      <c r="A285" s="232">
        <f t="shared" si="18"/>
        <v>278</v>
      </c>
      <c r="B285" s="233" t="str">
        <f t="shared" si="15"/>
        <v>O.K.</v>
      </c>
      <c r="C285" s="255" t="s">
        <v>2990</v>
      </c>
      <c r="E285" s="225">
        <f t="shared" si="16"/>
        <v>0</v>
      </c>
      <c r="F285" s="225">
        <f t="shared" si="17"/>
        <v>0</v>
      </c>
      <c r="G285" s="224">
        <f>IF(ABS(Bil!D186-Bil!D289-Bil!D290)&gt;1,1,0)</f>
        <v>0</v>
      </c>
      <c r="H285" s="224">
        <f>IF(ABS(Bil!E186-Bil!E289-Bil!E290)&gt;1,1,0)</f>
        <v>0</v>
      </c>
      <c r="U285" s="225">
        <v>43564</v>
      </c>
    </row>
    <row r="286" spans="1:21" ht="19.5" customHeight="1">
      <c r="A286" s="232">
        <f t="shared" si="18"/>
        <v>279</v>
      </c>
      <c r="B286" s="233" t="str">
        <f t="shared" si="15"/>
        <v>O.K.</v>
      </c>
      <c r="C286" s="255" t="s">
        <v>2991</v>
      </c>
      <c r="E286" s="225">
        <f t="shared" si="16"/>
        <v>0</v>
      </c>
      <c r="F286" s="225">
        <f t="shared" si="17"/>
        <v>0</v>
      </c>
      <c r="G286" s="224">
        <f>IF(ABS(Bil!D187-Bil!D291-Bil!D292)&gt;1,1,0)</f>
        <v>0</v>
      </c>
      <c r="H286" s="224">
        <f>IF(ABS(Bil!E187-Bil!E291-Bil!E292)&gt;1,1,0)</f>
        <v>0</v>
      </c>
      <c r="U286" s="225">
        <v>46270</v>
      </c>
    </row>
    <row r="287" spans="1:21" ht="19.5" customHeight="1">
      <c r="A287" s="232">
        <f t="shared" si="18"/>
        <v>280</v>
      </c>
      <c r="B287" s="233" t="str">
        <f t="shared" si="15"/>
        <v>O.K.</v>
      </c>
      <c r="C287" s="255" t="s">
        <v>2992</v>
      </c>
      <c r="E287" s="225">
        <f t="shared" si="16"/>
        <v>0</v>
      </c>
      <c r="F287" s="225">
        <f t="shared" si="17"/>
        <v>0</v>
      </c>
      <c r="G287" s="224">
        <f>IF(ABS(Bil!D203-Bil!D293-Bil!D294)&gt;1,1,0)</f>
        <v>0</v>
      </c>
      <c r="H287" s="224">
        <f>IF(ABS(Bil!E203-Bil!E293-Bil!E294)&gt;1,1,0)</f>
        <v>0</v>
      </c>
      <c r="U287" s="225">
        <v>47334</v>
      </c>
    </row>
    <row r="288" spans="1:21" ht="19.5" customHeight="1">
      <c r="A288" s="423" t="s">
        <v>81</v>
      </c>
      <c r="B288" s="424"/>
      <c r="C288" s="425"/>
      <c r="E288" s="225">
        <f>SUM(E289:E291)</f>
        <v>0</v>
      </c>
      <c r="F288" s="225">
        <f>SUM(F289:F291)</f>
        <v>0</v>
      </c>
      <c r="U288" s="225">
        <v>47359</v>
      </c>
    </row>
    <row r="289" spans="1:21" ht="30" customHeight="1">
      <c r="A289" s="232">
        <f>A287+1</f>
        <v>281</v>
      </c>
      <c r="B289" s="233" t="str">
        <f>IF(E289=1,"Pogreška",IF(F289=1,"Provjera","O.K."))</f>
        <v>O.K.</v>
      </c>
      <c r="C289" s="247" t="s">
        <v>2865</v>
      </c>
      <c r="E289" s="225">
        <f>MAX(G289:K289)</f>
        <v>0</v>
      </c>
      <c r="F289" s="225">
        <f>MAX(L289:O289)</f>
        <v>0</v>
      </c>
      <c r="G289" s="256">
        <f>IF(SUM('[1]Skriveni'!H1468:H1561)=0,0,1)</f>
        <v>0</v>
      </c>
      <c r="H289" s="256"/>
      <c r="I289" s="257"/>
      <c r="J289" s="257"/>
      <c r="K289" s="257"/>
      <c r="L289" s="257"/>
      <c r="M289" s="257"/>
      <c r="N289" s="257"/>
      <c r="O289" s="257"/>
      <c r="P289" s="257"/>
      <c r="Q289" s="257"/>
      <c r="U289" s="225">
        <v>47852</v>
      </c>
    </row>
    <row r="290" spans="1:21" ht="30" customHeight="1">
      <c r="A290" s="232">
        <f>A289+1</f>
        <v>282</v>
      </c>
      <c r="B290" s="233" t="str">
        <f>IF(E290=1,"Pogreška",IF(F290=1,"Provjera","O.K."))</f>
        <v>O.K.</v>
      </c>
      <c r="C290" s="236" t="s">
        <v>2993</v>
      </c>
      <c r="E290" s="225">
        <f>MAX(G290:K290)</f>
        <v>0</v>
      </c>
      <c r="F290" s="225">
        <f>MAX(L290:O290)</f>
        <v>0</v>
      </c>
      <c r="G290" s="256">
        <f>IF(MIN('[1]Skriveni'!C1468:C1561)&lt;0,1,0)</f>
        <v>0</v>
      </c>
      <c r="H290" s="256"/>
      <c r="I290" s="257"/>
      <c r="J290" s="257"/>
      <c r="K290" s="257"/>
      <c r="L290" s="257"/>
      <c r="M290" s="257"/>
      <c r="N290" s="257"/>
      <c r="O290" s="257"/>
      <c r="P290" s="257"/>
      <c r="Q290" s="257"/>
      <c r="U290" s="225">
        <v>47932</v>
      </c>
    </row>
    <row r="291" spans="1:21" ht="42" customHeight="1">
      <c r="A291" s="232">
        <f>A290+1</f>
        <v>283</v>
      </c>
      <c r="B291" s="233" t="str">
        <f>IF(E291=1,"Pogreška",IF(F291=1,"Provjera","O.K."))</f>
        <v>O.K.</v>
      </c>
      <c r="C291" s="236" t="s">
        <v>2994</v>
      </c>
      <c r="E291" s="225">
        <f>MAX(G291:K291)</f>
        <v>0</v>
      </c>
      <c r="F291" s="225">
        <f>MAX(L291:O291)</f>
        <v>0</v>
      </c>
      <c r="G291" s="256">
        <f>IF(ABS(Obv!D47-Obv!D48-Obv!D101)&gt;1,1,0)</f>
        <v>0</v>
      </c>
      <c r="H291" s="256"/>
      <c r="I291" s="257"/>
      <c r="J291" s="257"/>
      <c r="K291" s="257"/>
      <c r="L291" s="257"/>
      <c r="M291" s="257"/>
      <c r="N291" s="257"/>
      <c r="O291" s="257"/>
      <c r="P291" s="257"/>
      <c r="Q291" s="257"/>
      <c r="U291" s="225">
        <v>48226</v>
      </c>
    </row>
    <row r="292" spans="1:21" ht="19.5" customHeight="1">
      <c r="A292" s="423" t="s">
        <v>80</v>
      </c>
      <c r="B292" s="424"/>
      <c r="C292" s="425"/>
      <c r="E292" s="225">
        <f>SUM(E293:E296)</f>
        <v>0</v>
      </c>
      <c r="F292" s="225">
        <f>SUM(F293:F296)</f>
        <v>0</v>
      </c>
      <c r="U292" s="225">
        <v>49585</v>
      </c>
    </row>
    <row r="293" spans="1:21" ht="30" customHeight="1">
      <c r="A293" s="232">
        <f>A291+1</f>
        <v>284</v>
      </c>
      <c r="B293" s="233" t="str">
        <f>IF(E293=1,"Pogreška",IF(F293=1,"Provjera","O.K."))</f>
        <v>O.K.</v>
      </c>
      <c r="C293" s="236" t="s">
        <v>2865</v>
      </c>
      <c r="E293" s="225">
        <f>MAX(G293:K293)</f>
        <v>0</v>
      </c>
      <c r="F293" s="225">
        <f>MAX(L293:O293)</f>
        <v>0</v>
      </c>
      <c r="G293" s="256">
        <f>IF(SUM('[1]Skriveni'!H1424:H1467)=0,0,1)</f>
        <v>0</v>
      </c>
      <c r="H293" s="256"/>
      <c r="I293" s="257"/>
      <c r="J293" s="257"/>
      <c r="K293" s="257"/>
      <c r="L293" s="257"/>
      <c r="M293" s="257"/>
      <c r="N293" s="257"/>
      <c r="O293" s="257"/>
      <c r="P293" s="257"/>
      <c r="Q293" s="257"/>
      <c r="U293" s="225">
        <v>49593</v>
      </c>
    </row>
    <row r="294" spans="1:21" ht="30" customHeight="1">
      <c r="A294" s="232">
        <f>A293+1</f>
        <v>285</v>
      </c>
      <c r="B294" s="233" t="str">
        <f>IF(E294=1,"Pogreška",IF(F294=1,"Provjera","O.K."))</f>
        <v>O.K.</v>
      </c>
      <c r="C294" s="236" t="s">
        <v>2993</v>
      </c>
      <c r="E294" s="225">
        <f>MAX(G294:K294)</f>
        <v>0</v>
      </c>
      <c r="F294" s="225">
        <f>MAX(L294:O294)</f>
        <v>0</v>
      </c>
      <c r="G294" s="256">
        <f>IF(MIN('[1]Skriveni'!H1424:H1467)&lt;0,1,0)</f>
        <v>0</v>
      </c>
      <c r="H294" s="256"/>
      <c r="I294" s="257"/>
      <c r="J294" s="257"/>
      <c r="K294" s="257"/>
      <c r="L294" s="257"/>
      <c r="M294" s="257"/>
      <c r="N294" s="257"/>
      <c r="O294" s="257"/>
      <c r="P294" s="257"/>
      <c r="Q294" s="257"/>
      <c r="U294" s="225">
        <v>49608</v>
      </c>
    </row>
    <row r="295" spans="1:21" ht="30" customHeight="1">
      <c r="A295" s="232">
        <f>A294+1</f>
        <v>286</v>
      </c>
      <c r="B295" s="233" t="str">
        <f>IF(E295=1,"Pogreška",IF(F295=1,"Provjera","O.K."))</f>
        <v>O.K.</v>
      </c>
      <c r="C295" s="236" t="s">
        <v>2995</v>
      </c>
      <c r="E295" s="225">
        <f>MAX(G295:K295)</f>
        <v>0</v>
      </c>
      <c r="F295" s="225">
        <f>MAX(L295:O295)</f>
        <v>0</v>
      </c>
      <c r="G295" s="256">
        <f>IF(SUM('[1]Skriveni'!I1424:I1467)&gt;0,1,0)</f>
        <v>0</v>
      </c>
      <c r="H295" s="256"/>
      <c r="I295" s="257"/>
      <c r="J295" s="257"/>
      <c r="K295" s="257"/>
      <c r="L295" s="257"/>
      <c r="M295" s="257"/>
      <c r="N295" s="257"/>
      <c r="O295" s="257"/>
      <c r="P295" s="257"/>
      <c r="Q295" s="257"/>
      <c r="U295" s="225">
        <v>99999</v>
      </c>
    </row>
    <row r="296" spans="1:17" ht="63" customHeight="1">
      <c r="A296" s="232">
        <f>A295+1</f>
        <v>287</v>
      </c>
      <c r="B296" s="233" t="str">
        <f>IF(E296=1,"Pogreška",IF(F296=1,"Provjera","O.K."))</f>
        <v>O.K.</v>
      </c>
      <c r="C296" s="236" t="s">
        <v>2996</v>
      </c>
      <c r="E296" s="225">
        <f>MAX(G296:K296)</f>
        <v>0</v>
      </c>
      <c r="F296" s="225">
        <f>MAX(L296:O296)</f>
        <v>0</v>
      </c>
      <c r="G296" s="256">
        <f>IF(AND(MAX('[1]Skriveni'!C1424:C1467)&gt;0,RefStr!B31&lt;&gt;"DA"),1,0)</f>
        <v>0</v>
      </c>
      <c r="H296" s="256"/>
      <c r="I296" s="257"/>
      <c r="J296" s="257"/>
      <c r="K296" s="257"/>
      <c r="L296" s="257">
        <f>IF(AND(H3=12,L3&lt;&gt;"DA"),1,0)</f>
        <v>0</v>
      </c>
      <c r="M296" s="257"/>
      <c r="N296" s="257"/>
      <c r="O296" s="257"/>
      <c r="P296" s="257"/>
      <c r="Q296" s="257"/>
    </row>
    <row r="297" spans="1:6" ht="19.5" customHeight="1">
      <c r="A297" s="423" t="s">
        <v>2997</v>
      </c>
      <c r="B297" s="424"/>
      <c r="C297" s="425"/>
      <c r="E297" s="225">
        <f>SUM(E298:E299)</f>
        <v>0</v>
      </c>
      <c r="F297" s="225">
        <f>SUM(F298:F299)</f>
        <v>0</v>
      </c>
    </row>
    <row r="298" spans="1:17" ht="30" customHeight="1">
      <c r="A298" s="232">
        <f>A296+1</f>
        <v>288</v>
      </c>
      <c r="B298" s="259" t="str">
        <f>IF(E298=1,"Pogreška",IF(F298=1,"Provjera","O.K."))</f>
        <v>O.K.</v>
      </c>
      <c r="C298" s="236" t="s">
        <v>2865</v>
      </c>
      <c r="E298" s="225">
        <f>MAX(G298:K298)</f>
        <v>0</v>
      </c>
      <c r="F298" s="225">
        <f>MAX(L298:O298)</f>
        <v>0</v>
      </c>
      <c r="G298" s="256">
        <f>IF(SUM('[1]Skriveni'!H1287:H1423)&lt;&gt;0,1,0)</f>
        <v>0</v>
      </c>
      <c r="H298" s="256"/>
      <c r="I298" s="257"/>
      <c r="J298" s="257"/>
      <c r="K298" s="257"/>
      <c r="L298" s="257"/>
      <c r="M298" s="257"/>
      <c r="N298" s="257"/>
      <c r="O298" s="257"/>
      <c r="P298" s="257"/>
      <c r="Q298" s="257"/>
    </row>
    <row r="299" spans="1:17" ht="30" customHeight="1">
      <c r="A299" s="260">
        <f>A298+1</f>
        <v>289</v>
      </c>
      <c r="B299" s="261" t="str">
        <f>IF(E299=1,"Pogreška",IF(F299=1,"Provjera","O.K."))</f>
        <v>O.K.</v>
      </c>
      <c r="C299" s="262" t="s">
        <v>2993</v>
      </c>
      <c r="E299" s="225">
        <f>MAX(G299:K299)</f>
        <v>0</v>
      </c>
      <c r="F299" s="225">
        <f>MAX(L299:O299)</f>
        <v>0</v>
      </c>
      <c r="G299" s="256">
        <f>IF(MIN('[1]Skriveni'!C1287:D1423)&lt;0,1,0)</f>
        <v>0</v>
      </c>
      <c r="H299" s="256"/>
      <c r="I299" s="257"/>
      <c r="J299" s="257"/>
      <c r="K299" s="257"/>
      <c r="L299" s="257"/>
      <c r="M299" s="257"/>
      <c r="N299" s="257"/>
      <c r="O299" s="257"/>
      <c r="P299" s="257"/>
      <c r="Q299" s="257"/>
    </row>
    <row r="300" ht="5.25" customHeight="1"/>
  </sheetData>
  <sheetProtection password="C79A" sheet="1" objects="1" scenarios="1"/>
  <mergeCells count="8">
    <mergeCell ref="A292:C292"/>
    <mergeCell ref="A297:C297"/>
    <mergeCell ref="A2:C2"/>
    <mergeCell ref="A4:C4"/>
    <mergeCell ref="A18:C18"/>
    <mergeCell ref="A23:C23"/>
    <mergeCell ref="A261:C261"/>
    <mergeCell ref="A288:C288"/>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H869"/>
  <sheetViews>
    <sheetView showGridLines="0" showRowColHeaders="0" zoomScalePageLayoutView="0" workbookViewId="0" topLeftCell="A1">
      <pane ySplit="1" topLeftCell="A2" activePane="bottomLeft" state="frozen"/>
      <selection pane="topLeft" activeCell="B7" sqref="B7:F7"/>
      <selection pane="bottomLeft" activeCell="B7" sqref="B7:H7"/>
    </sheetView>
  </sheetViews>
  <sheetFormatPr defaultColWidth="0" defaultRowHeight="12.75" zeroHeight="1"/>
  <cols>
    <col min="1" max="1" width="8.7109375" style="263" customWidth="1"/>
    <col min="2" max="2" width="25.7109375" style="263" customWidth="1"/>
    <col min="3" max="3" width="3.7109375" style="263" customWidth="1"/>
    <col min="4" max="4" width="8.7109375" style="263" customWidth="1"/>
    <col min="5" max="5" width="25.7109375" style="263" customWidth="1"/>
    <col min="6" max="6" width="3.7109375" style="263" customWidth="1"/>
    <col min="7" max="7" width="8.7109375" style="263" customWidth="1"/>
    <col min="8" max="8" width="25.7109375" style="263" customWidth="1"/>
    <col min="9" max="9" width="0.85546875" style="263" customWidth="1"/>
    <col min="10" max="16384" width="9.140625" style="263" hidden="1" customWidth="1"/>
  </cols>
  <sheetData>
    <row r="1" spans="1:8" ht="19.5" customHeight="1">
      <c r="A1" s="454" t="s">
        <v>2998</v>
      </c>
      <c r="B1" s="454"/>
      <c r="C1" s="454"/>
      <c r="D1" s="454"/>
      <c r="E1" s="454"/>
      <c r="F1" s="454"/>
      <c r="G1" s="454"/>
      <c r="H1" s="454"/>
    </row>
    <row r="2" spans="1:8" ht="45" customHeight="1">
      <c r="A2" s="455" t="s">
        <v>2999</v>
      </c>
      <c r="B2" s="456"/>
      <c r="C2" s="456"/>
      <c r="D2" s="456"/>
      <c r="E2" s="456"/>
      <c r="F2" s="456"/>
      <c r="G2" s="456"/>
      <c r="H2" s="457"/>
    </row>
    <row r="3" spans="1:8" ht="24" customHeight="1">
      <c r="A3" s="264" t="s">
        <v>3000</v>
      </c>
      <c r="B3" s="458" t="s">
        <v>3001</v>
      </c>
      <c r="C3" s="459"/>
      <c r="D3" s="459"/>
      <c r="E3" s="459"/>
      <c r="F3" s="459"/>
      <c r="G3" s="459"/>
      <c r="H3" s="460"/>
    </row>
    <row r="4" spans="1:8" ht="15" customHeight="1">
      <c r="A4" s="265">
        <v>11</v>
      </c>
      <c r="B4" s="461" t="s">
        <v>3002</v>
      </c>
      <c r="C4" s="462"/>
      <c r="D4" s="462"/>
      <c r="E4" s="462"/>
      <c r="F4" s="462"/>
      <c r="G4" s="462"/>
      <c r="H4" s="463"/>
    </row>
    <row r="5" spans="1:8" ht="15" customHeight="1">
      <c r="A5" s="266">
        <v>12</v>
      </c>
      <c r="B5" s="446" t="s">
        <v>3003</v>
      </c>
      <c r="C5" s="447"/>
      <c r="D5" s="447"/>
      <c r="E5" s="447"/>
      <c r="F5" s="447"/>
      <c r="G5" s="447"/>
      <c r="H5" s="448"/>
    </row>
    <row r="6" spans="1:8" ht="15" customHeight="1">
      <c r="A6" s="266">
        <v>21</v>
      </c>
      <c r="B6" s="446" t="s">
        <v>3004</v>
      </c>
      <c r="C6" s="447"/>
      <c r="D6" s="447"/>
      <c r="E6" s="447"/>
      <c r="F6" s="447"/>
      <c r="G6" s="447"/>
      <c r="H6" s="448"/>
    </row>
    <row r="7" spans="1:8" ht="15" customHeight="1">
      <c r="A7" s="266">
        <v>22</v>
      </c>
      <c r="B7" s="446" t="s">
        <v>3005</v>
      </c>
      <c r="C7" s="447"/>
      <c r="D7" s="447"/>
      <c r="E7" s="447"/>
      <c r="F7" s="447"/>
      <c r="G7" s="447"/>
      <c r="H7" s="448"/>
    </row>
    <row r="8" spans="1:8" ht="15" customHeight="1">
      <c r="A8" s="266">
        <v>23</v>
      </c>
      <c r="B8" s="446" t="s">
        <v>3006</v>
      </c>
      <c r="C8" s="447"/>
      <c r="D8" s="447"/>
      <c r="E8" s="447"/>
      <c r="F8" s="447"/>
      <c r="G8" s="447"/>
      <c r="H8" s="448"/>
    </row>
    <row r="9" spans="1:8" ht="27.75" customHeight="1">
      <c r="A9" s="266">
        <v>31</v>
      </c>
      <c r="B9" s="446" t="s">
        <v>92</v>
      </c>
      <c r="C9" s="447"/>
      <c r="D9" s="447"/>
      <c r="E9" s="447"/>
      <c r="F9" s="447"/>
      <c r="G9" s="447"/>
      <c r="H9" s="448"/>
    </row>
    <row r="10" spans="1:8" ht="15" customHeight="1">
      <c r="A10" s="266">
        <v>41</v>
      </c>
      <c r="B10" s="446" t="s">
        <v>93</v>
      </c>
      <c r="C10" s="447"/>
      <c r="D10" s="447"/>
      <c r="E10" s="447"/>
      <c r="F10" s="447"/>
      <c r="G10" s="447"/>
      <c r="H10" s="448"/>
    </row>
    <row r="11" spans="1:8" ht="15" customHeight="1">
      <c r="A11" s="267">
        <v>42</v>
      </c>
      <c r="B11" s="449" t="s">
        <v>94</v>
      </c>
      <c r="C11" s="450"/>
      <c r="D11" s="450"/>
      <c r="E11" s="450"/>
      <c r="F11" s="450"/>
      <c r="G11" s="450"/>
      <c r="H11" s="451"/>
    </row>
    <row r="12" spans="1:8" ht="4.5" customHeight="1">
      <c r="A12" s="268"/>
      <c r="B12" s="269"/>
      <c r="C12" s="270"/>
      <c r="D12" s="270"/>
      <c r="E12" s="270"/>
      <c r="F12" s="270"/>
      <c r="G12" s="270"/>
      <c r="H12" s="270"/>
    </row>
    <row r="13" spans="1:8" s="271" customFormat="1" ht="38.25" customHeight="1">
      <c r="A13" s="452" t="s">
        <v>3007</v>
      </c>
      <c r="B13" s="452"/>
      <c r="C13" s="452"/>
      <c r="D13" s="452"/>
      <c r="E13" s="452"/>
      <c r="F13" s="452"/>
      <c r="G13" s="452"/>
      <c r="H13" s="453"/>
    </row>
    <row r="14" spans="1:8" ht="25.5" customHeight="1">
      <c r="A14" s="272" t="s">
        <v>3008</v>
      </c>
      <c r="B14" s="273" t="s">
        <v>3009</v>
      </c>
      <c r="D14" s="272" t="s">
        <v>3008</v>
      </c>
      <c r="E14" s="273" t="s">
        <v>3009</v>
      </c>
      <c r="G14" s="272" t="s">
        <v>3008</v>
      </c>
      <c r="H14" s="273" t="s">
        <v>3009</v>
      </c>
    </row>
    <row r="15" spans="1:8" ht="13.5" customHeight="1">
      <c r="A15" s="274">
        <v>1</v>
      </c>
      <c r="B15" s="275" t="s">
        <v>3010</v>
      </c>
      <c r="D15" s="274">
        <v>185</v>
      </c>
      <c r="E15" s="275" t="s">
        <v>3011</v>
      </c>
      <c r="G15" s="274">
        <v>88</v>
      </c>
      <c r="H15" s="275" t="s">
        <v>3012</v>
      </c>
    </row>
    <row r="16" spans="1:8" ht="13.5" customHeight="1">
      <c r="A16" s="276">
        <v>2</v>
      </c>
      <c r="B16" s="277" t="s">
        <v>3013</v>
      </c>
      <c r="D16" s="276">
        <v>186</v>
      </c>
      <c r="E16" s="277" t="s">
        <v>3014</v>
      </c>
      <c r="G16" s="276">
        <v>298</v>
      </c>
      <c r="H16" s="277" t="s">
        <v>3015</v>
      </c>
    </row>
    <row r="17" spans="1:8" ht="13.5" customHeight="1">
      <c r="A17" s="276">
        <v>3</v>
      </c>
      <c r="B17" s="277" t="s">
        <v>3016</v>
      </c>
      <c r="D17" s="276">
        <v>187</v>
      </c>
      <c r="E17" s="277" t="s">
        <v>3017</v>
      </c>
      <c r="G17" s="276">
        <v>358</v>
      </c>
      <c r="H17" s="277" t="s">
        <v>3018</v>
      </c>
    </row>
    <row r="18" spans="1:8" ht="13.5" customHeight="1">
      <c r="A18" s="276">
        <v>4</v>
      </c>
      <c r="B18" s="277" t="s">
        <v>3019</v>
      </c>
      <c r="D18" s="276">
        <v>189</v>
      </c>
      <c r="E18" s="277" t="s">
        <v>3020</v>
      </c>
      <c r="G18" s="276">
        <v>359</v>
      </c>
      <c r="H18" s="277" t="s">
        <v>3021</v>
      </c>
    </row>
    <row r="19" spans="1:8" ht="13.5" customHeight="1">
      <c r="A19" s="276">
        <v>5</v>
      </c>
      <c r="B19" s="277" t="s">
        <v>3022</v>
      </c>
      <c r="D19" s="276">
        <v>190</v>
      </c>
      <c r="E19" s="277" t="s">
        <v>3023</v>
      </c>
      <c r="G19" s="276">
        <v>360</v>
      </c>
      <c r="H19" s="277" t="s">
        <v>3024</v>
      </c>
    </row>
    <row r="20" spans="1:8" ht="13.5" customHeight="1">
      <c r="A20" s="276">
        <v>6</v>
      </c>
      <c r="B20" s="277" t="s">
        <v>3025</v>
      </c>
      <c r="D20" s="276">
        <v>192</v>
      </c>
      <c r="E20" s="277" t="s">
        <v>3026</v>
      </c>
      <c r="G20" s="276">
        <v>361</v>
      </c>
      <c r="H20" s="277" t="s">
        <v>3027</v>
      </c>
    </row>
    <row r="21" spans="1:8" ht="13.5" customHeight="1">
      <c r="A21" s="276">
        <v>7</v>
      </c>
      <c r="B21" s="277" t="s">
        <v>3028</v>
      </c>
      <c r="D21" s="276">
        <v>193</v>
      </c>
      <c r="E21" s="277" t="s">
        <v>3029</v>
      </c>
      <c r="G21" s="276">
        <v>362</v>
      </c>
      <c r="H21" s="277" t="s">
        <v>3030</v>
      </c>
    </row>
    <row r="22" spans="1:8" ht="13.5" customHeight="1">
      <c r="A22" s="276">
        <v>8</v>
      </c>
      <c r="B22" s="277" t="s">
        <v>3031</v>
      </c>
      <c r="D22" s="276">
        <v>194</v>
      </c>
      <c r="E22" s="277" t="s">
        <v>3032</v>
      </c>
      <c r="G22" s="276">
        <v>363</v>
      </c>
      <c r="H22" s="277" t="s">
        <v>3033</v>
      </c>
    </row>
    <row r="23" spans="1:8" ht="13.5" customHeight="1">
      <c r="A23" s="276">
        <v>9</v>
      </c>
      <c r="B23" s="277" t="s">
        <v>3034</v>
      </c>
      <c r="D23" s="276">
        <v>195</v>
      </c>
      <c r="E23" s="277" t="s">
        <v>3035</v>
      </c>
      <c r="G23" s="276">
        <v>364</v>
      </c>
      <c r="H23" s="277" t="s">
        <v>3036</v>
      </c>
    </row>
    <row r="24" spans="1:8" ht="13.5" customHeight="1">
      <c r="A24" s="276">
        <v>10</v>
      </c>
      <c r="B24" s="277" t="s">
        <v>3037</v>
      </c>
      <c r="D24" s="276">
        <v>196</v>
      </c>
      <c r="E24" s="277" t="s">
        <v>3038</v>
      </c>
      <c r="G24" s="276">
        <v>536</v>
      </c>
      <c r="H24" s="277" t="s">
        <v>3039</v>
      </c>
    </row>
    <row r="25" spans="1:8" ht="13.5" customHeight="1">
      <c r="A25" s="276">
        <v>11</v>
      </c>
      <c r="B25" s="277" t="s">
        <v>3040</v>
      </c>
      <c r="D25" s="276">
        <v>622</v>
      </c>
      <c r="E25" s="277" t="s">
        <v>3041</v>
      </c>
      <c r="G25" s="276">
        <v>365</v>
      </c>
      <c r="H25" s="277" t="s">
        <v>3042</v>
      </c>
    </row>
    <row r="26" spans="1:8" ht="13.5" customHeight="1">
      <c r="A26" s="276">
        <v>550</v>
      </c>
      <c r="B26" s="277" t="s">
        <v>3043</v>
      </c>
      <c r="D26" s="276">
        <v>197</v>
      </c>
      <c r="E26" s="277" t="s">
        <v>3044</v>
      </c>
      <c r="G26" s="276">
        <v>366</v>
      </c>
      <c r="H26" s="277" t="s">
        <v>3045</v>
      </c>
    </row>
    <row r="27" spans="1:8" ht="13.5" customHeight="1">
      <c r="A27" s="276">
        <v>12</v>
      </c>
      <c r="B27" s="277" t="s">
        <v>3046</v>
      </c>
      <c r="D27" s="276">
        <v>198</v>
      </c>
      <c r="E27" s="277" t="s">
        <v>3047</v>
      </c>
      <c r="G27" s="276">
        <v>368</v>
      </c>
      <c r="H27" s="277" t="s">
        <v>3048</v>
      </c>
    </row>
    <row r="28" spans="1:8" ht="13.5" customHeight="1">
      <c r="A28" s="276">
        <v>13</v>
      </c>
      <c r="B28" s="277" t="s">
        <v>3049</v>
      </c>
      <c r="D28" s="276">
        <v>199</v>
      </c>
      <c r="E28" s="277" t="s">
        <v>3050</v>
      </c>
      <c r="G28" s="276">
        <v>369</v>
      </c>
      <c r="H28" s="277" t="s">
        <v>3051</v>
      </c>
    </row>
    <row r="29" spans="1:8" ht="13.5" customHeight="1">
      <c r="A29" s="276">
        <v>15</v>
      </c>
      <c r="B29" s="277" t="s">
        <v>3052</v>
      </c>
      <c r="D29" s="276">
        <v>200</v>
      </c>
      <c r="E29" s="277" t="s">
        <v>3053</v>
      </c>
      <c r="G29" s="276">
        <v>371</v>
      </c>
      <c r="H29" s="277" t="s">
        <v>3054</v>
      </c>
    </row>
    <row r="30" spans="1:8" ht="13.5" customHeight="1">
      <c r="A30" s="276">
        <v>16</v>
      </c>
      <c r="B30" s="277" t="s">
        <v>3055</v>
      </c>
      <c r="D30" s="276">
        <v>201</v>
      </c>
      <c r="E30" s="277" t="s">
        <v>3056</v>
      </c>
      <c r="G30" s="276">
        <v>372</v>
      </c>
      <c r="H30" s="277" t="s">
        <v>3057</v>
      </c>
    </row>
    <row r="31" spans="1:8" ht="13.5" customHeight="1">
      <c r="A31" s="276">
        <v>17</v>
      </c>
      <c r="B31" s="277" t="s">
        <v>3058</v>
      </c>
      <c r="D31" s="276">
        <v>202</v>
      </c>
      <c r="E31" s="277" t="s">
        <v>3059</v>
      </c>
      <c r="G31" s="276">
        <v>556</v>
      </c>
      <c r="H31" s="277" t="s">
        <v>3060</v>
      </c>
    </row>
    <row r="32" spans="1:8" ht="13.5" customHeight="1">
      <c r="A32" s="276">
        <v>18</v>
      </c>
      <c r="B32" s="277" t="s">
        <v>3061</v>
      </c>
      <c r="D32" s="276">
        <v>203</v>
      </c>
      <c r="E32" s="277" t="s">
        <v>3062</v>
      </c>
      <c r="G32" s="276">
        <v>373</v>
      </c>
      <c r="H32" s="277" t="s">
        <v>3063</v>
      </c>
    </row>
    <row r="33" spans="1:8" ht="13.5" customHeight="1">
      <c r="A33" s="276">
        <v>19</v>
      </c>
      <c r="B33" s="277" t="s">
        <v>3064</v>
      </c>
      <c r="D33" s="276">
        <v>204</v>
      </c>
      <c r="E33" s="277" t="s">
        <v>3065</v>
      </c>
      <c r="G33" s="276">
        <v>582</v>
      </c>
      <c r="H33" s="277" t="s">
        <v>3066</v>
      </c>
    </row>
    <row r="34" spans="1:8" ht="13.5" customHeight="1">
      <c r="A34" s="276">
        <v>20</v>
      </c>
      <c r="B34" s="277" t="s">
        <v>3067</v>
      </c>
      <c r="D34" s="276">
        <v>538</v>
      </c>
      <c r="E34" s="277" t="s">
        <v>3068</v>
      </c>
      <c r="G34" s="276">
        <v>374</v>
      </c>
      <c r="H34" s="277" t="s">
        <v>3069</v>
      </c>
    </row>
    <row r="35" spans="1:8" ht="13.5" customHeight="1">
      <c r="A35" s="276">
        <v>621</v>
      </c>
      <c r="B35" s="277" t="s">
        <v>3070</v>
      </c>
      <c r="D35" s="276">
        <v>205</v>
      </c>
      <c r="E35" s="277" t="s">
        <v>3071</v>
      </c>
      <c r="G35" s="276">
        <v>375</v>
      </c>
      <c r="H35" s="277" t="s">
        <v>3072</v>
      </c>
    </row>
    <row r="36" spans="1:8" ht="13.5" customHeight="1">
      <c r="A36" s="276">
        <v>21</v>
      </c>
      <c r="B36" s="277" t="s">
        <v>3073</v>
      </c>
      <c r="D36" s="276">
        <v>206</v>
      </c>
      <c r="E36" s="277" t="s">
        <v>3074</v>
      </c>
      <c r="G36" s="276">
        <v>376</v>
      </c>
      <c r="H36" s="277" t="s">
        <v>3075</v>
      </c>
    </row>
    <row r="37" spans="1:8" ht="13.5" customHeight="1">
      <c r="A37" s="276">
        <v>22</v>
      </c>
      <c r="B37" s="277" t="s">
        <v>3076</v>
      </c>
      <c r="D37" s="276">
        <v>208</v>
      </c>
      <c r="E37" s="277" t="s">
        <v>3077</v>
      </c>
      <c r="G37" s="276">
        <v>591</v>
      </c>
      <c r="H37" s="277" t="s">
        <v>3078</v>
      </c>
    </row>
    <row r="38" spans="1:8" ht="13.5" customHeight="1">
      <c r="A38" s="276">
        <v>310</v>
      </c>
      <c r="B38" s="277" t="s">
        <v>3079</v>
      </c>
      <c r="D38" s="276">
        <v>209</v>
      </c>
      <c r="E38" s="277" t="s">
        <v>3080</v>
      </c>
      <c r="G38" s="276">
        <v>377</v>
      </c>
      <c r="H38" s="277" t="s">
        <v>3081</v>
      </c>
    </row>
    <row r="39" spans="1:8" ht="13.5" customHeight="1">
      <c r="A39" s="276">
        <v>547</v>
      </c>
      <c r="B39" s="277" t="s">
        <v>3082</v>
      </c>
      <c r="D39" s="276">
        <v>211</v>
      </c>
      <c r="E39" s="277" t="s">
        <v>3083</v>
      </c>
      <c r="G39" s="276">
        <v>378</v>
      </c>
      <c r="H39" s="277" t="s">
        <v>3084</v>
      </c>
    </row>
    <row r="40" spans="1:8" ht="13.5" customHeight="1">
      <c r="A40" s="276">
        <v>23</v>
      </c>
      <c r="B40" s="277" t="s">
        <v>3085</v>
      </c>
      <c r="D40" s="276">
        <v>212</v>
      </c>
      <c r="E40" s="277" t="s">
        <v>3086</v>
      </c>
      <c r="G40" s="276">
        <v>379</v>
      </c>
      <c r="H40" s="277" t="s">
        <v>3087</v>
      </c>
    </row>
    <row r="41" spans="1:8" ht="13.5" customHeight="1">
      <c r="A41" s="276">
        <v>24</v>
      </c>
      <c r="B41" s="277" t="s">
        <v>3088</v>
      </c>
      <c r="D41" s="276">
        <v>533</v>
      </c>
      <c r="E41" s="277" t="s">
        <v>3089</v>
      </c>
      <c r="G41" s="276">
        <v>380</v>
      </c>
      <c r="H41" s="277" t="s">
        <v>3090</v>
      </c>
    </row>
    <row r="42" spans="1:8" ht="13.5" customHeight="1">
      <c r="A42" s="276">
        <v>25</v>
      </c>
      <c r="B42" s="277" t="s">
        <v>3091</v>
      </c>
      <c r="D42" s="276">
        <v>545</v>
      </c>
      <c r="E42" s="277" t="s">
        <v>3092</v>
      </c>
      <c r="G42" s="276">
        <v>381</v>
      </c>
      <c r="H42" s="277" t="s">
        <v>3093</v>
      </c>
    </row>
    <row r="43" spans="1:8" ht="13.5" customHeight="1">
      <c r="A43" s="276">
        <v>26</v>
      </c>
      <c r="B43" s="277" t="s">
        <v>3094</v>
      </c>
      <c r="D43" s="276">
        <v>213</v>
      </c>
      <c r="E43" s="277" t="s">
        <v>3095</v>
      </c>
      <c r="G43" s="276">
        <v>382</v>
      </c>
      <c r="H43" s="277" t="s">
        <v>3096</v>
      </c>
    </row>
    <row r="44" spans="1:8" ht="13.5" customHeight="1">
      <c r="A44" s="276">
        <v>27</v>
      </c>
      <c r="B44" s="277" t="s">
        <v>3097</v>
      </c>
      <c r="D44" s="276">
        <v>214</v>
      </c>
      <c r="E44" s="277" t="s">
        <v>3098</v>
      </c>
      <c r="G44" s="276">
        <v>383</v>
      </c>
      <c r="H44" s="277" t="s">
        <v>3099</v>
      </c>
    </row>
    <row r="45" spans="1:8" ht="13.5" customHeight="1">
      <c r="A45" s="276">
        <v>29</v>
      </c>
      <c r="B45" s="277" t="s">
        <v>3100</v>
      </c>
      <c r="D45" s="276">
        <v>215</v>
      </c>
      <c r="E45" s="277" t="s">
        <v>3101</v>
      </c>
      <c r="G45" s="276">
        <v>385</v>
      </c>
      <c r="H45" s="277" t="s">
        <v>3102</v>
      </c>
    </row>
    <row r="46" spans="1:8" ht="13.5" customHeight="1">
      <c r="A46" s="276">
        <v>30</v>
      </c>
      <c r="B46" s="277" t="s">
        <v>3103</v>
      </c>
      <c r="D46" s="276">
        <v>216</v>
      </c>
      <c r="E46" s="277" t="s">
        <v>3104</v>
      </c>
      <c r="G46" s="276">
        <v>386</v>
      </c>
      <c r="H46" s="277" t="s">
        <v>3105</v>
      </c>
    </row>
    <row r="47" spans="1:8" ht="13.5" customHeight="1">
      <c r="A47" s="276">
        <v>32</v>
      </c>
      <c r="B47" s="277" t="s">
        <v>3106</v>
      </c>
      <c r="D47" s="276">
        <v>217</v>
      </c>
      <c r="E47" s="277" t="s">
        <v>3107</v>
      </c>
      <c r="G47" s="276">
        <v>387</v>
      </c>
      <c r="H47" s="277" t="s">
        <v>3108</v>
      </c>
    </row>
    <row r="48" spans="1:8" ht="13.5" customHeight="1">
      <c r="A48" s="276">
        <v>33</v>
      </c>
      <c r="B48" s="277" t="s">
        <v>3109</v>
      </c>
      <c r="D48" s="276">
        <v>572</v>
      </c>
      <c r="E48" s="277" t="s">
        <v>3110</v>
      </c>
      <c r="G48" s="276">
        <v>562</v>
      </c>
      <c r="H48" s="277" t="s">
        <v>3111</v>
      </c>
    </row>
    <row r="49" spans="1:8" ht="13.5" customHeight="1">
      <c r="A49" s="276">
        <v>34</v>
      </c>
      <c r="B49" s="277" t="s">
        <v>3112</v>
      </c>
      <c r="D49" s="276">
        <v>219</v>
      </c>
      <c r="E49" s="277" t="s">
        <v>3113</v>
      </c>
      <c r="G49" s="276">
        <v>388</v>
      </c>
      <c r="H49" s="277" t="s">
        <v>3114</v>
      </c>
    </row>
    <row r="50" spans="1:8" ht="13.5" customHeight="1">
      <c r="A50" s="276">
        <v>77</v>
      </c>
      <c r="B50" s="277" t="s">
        <v>3115</v>
      </c>
      <c r="D50" s="276">
        <v>553</v>
      </c>
      <c r="E50" s="277" t="s">
        <v>3116</v>
      </c>
      <c r="G50" s="276">
        <v>570</v>
      </c>
      <c r="H50" s="277" t="s">
        <v>3117</v>
      </c>
    </row>
    <row r="51" spans="1:8" ht="13.5" customHeight="1">
      <c r="A51" s="276">
        <v>35</v>
      </c>
      <c r="B51" s="277" t="s">
        <v>3118</v>
      </c>
      <c r="D51" s="276">
        <v>220</v>
      </c>
      <c r="E51" s="277" t="s">
        <v>3119</v>
      </c>
      <c r="G51" s="276">
        <v>389</v>
      </c>
      <c r="H51" s="277" t="s">
        <v>3120</v>
      </c>
    </row>
    <row r="52" spans="1:8" ht="13.5" customHeight="1">
      <c r="A52" s="276">
        <v>36</v>
      </c>
      <c r="B52" s="277" t="s">
        <v>3121</v>
      </c>
      <c r="D52" s="276">
        <v>221</v>
      </c>
      <c r="E52" s="277" t="s">
        <v>3122</v>
      </c>
      <c r="G52" s="276">
        <v>390</v>
      </c>
      <c r="H52" s="277" t="s">
        <v>3123</v>
      </c>
    </row>
    <row r="53" spans="1:8" ht="13.5" customHeight="1">
      <c r="A53" s="276">
        <v>151</v>
      </c>
      <c r="B53" s="277" t="s">
        <v>3124</v>
      </c>
      <c r="D53" s="276">
        <v>222</v>
      </c>
      <c r="E53" s="277" t="s">
        <v>3125</v>
      </c>
      <c r="G53" s="276">
        <v>391</v>
      </c>
      <c r="H53" s="277" t="s">
        <v>3126</v>
      </c>
    </row>
    <row r="54" spans="1:8" ht="13.5" customHeight="1">
      <c r="A54" s="276">
        <v>37</v>
      </c>
      <c r="B54" s="277" t="s">
        <v>3127</v>
      </c>
      <c r="D54" s="276">
        <v>223</v>
      </c>
      <c r="E54" s="277" t="s">
        <v>3128</v>
      </c>
      <c r="G54" s="276">
        <v>393</v>
      </c>
      <c r="H54" s="277" t="s">
        <v>3129</v>
      </c>
    </row>
    <row r="55" spans="1:8" ht="13.5" customHeight="1">
      <c r="A55" s="276">
        <v>38</v>
      </c>
      <c r="B55" s="277" t="s">
        <v>3130</v>
      </c>
      <c r="D55" s="276">
        <v>225</v>
      </c>
      <c r="E55" s="277" t="s">
        <v>3131</v>
      </c>
      <c r="G55" s="276">
        <v>394</v>
      </c>
      <c r="H55" s="277" t="s">
        <v>3132</v>
      </c>
    </row>
    <row r="56" spans="1:8" ht="13.5" customHeight="1">
      <c r="A56" s="276">
        <v>39</v>
      </c>
      <c r="B56" s="277" t="s">
        <v>3133</v>
      </c>
      <c r="D56" s="276">
        <v>226</v>
      </c>
      <c r="E56" s="277" t="s">
        <v>3134</v>
      </c>
      <c r="G56" s="276">
        <v>395</v>
      </c>
      <c r="H56" s="277" t="s">
        <v>3135</v>
      </c>
    </row>
    <row r="57" spans="1:8" ht="13.5" customHeight="1">
      <c r="A57" s="276">
        <v>40</v>
      </c>
      <c r="B57" s="277" t="s">
        <v>3136</v>
      </c>
      <c r="D57" s="276">
        <v>586</v>
      </c>
      <c r="E57" s="277" t="s">
        <v>3137</v>
      </c>
      <c r="G57" s="276">
        <v>396</v>
      </c>
      <c r="H57" s="277" t="s">
        <v>3138</v>
      </c>
    </row>
    <row r="58" spans="1:8" ht="13.5" customHeight="1">
      <c r="A58" s="276">
        <v>41</v>
      </c>
      <c r="B58" s="277" t="s">
        <v>3139</v>
      </c>
      <c r="D58" s="276">
        <v>227</v>
      </c>
      <c r="E58" s="277" t="s">
        <v>3140</v>
      </c>
      <c r="G58" s="276">
        <v>397</v>
      </c>
      <c r="H58" s="277" t="s">
        <v>3141</v>
      </c>
    </row>
    <row r="59" spans="1:8" ht="13.5" customHeight="1">
      <c r="A59" s="276">
        <v>42</v>
      </c>
      <c r="B59" s="277" t="s">
        <v>3142</v>
      </c>
      <c r="D59" s="276">
        <v>228</v>
      </c>
      <c r="E59" s="277" t="s">
        <v>3143</v>
      </c>
      <c r="G59" s="276">
        <v>399</v>
      </c>
      <c r="H59" s="277" t="s">
        <v>3144</v>
      </c>
    </row>
    <row r="60" spans="1:8" ht="13.5" customHeight="1">
      <c r="A60" s="276">
        <v>567</v>
      </c>
      <c r="B60" s="277" t="s">
        <v>3145</v>
      </c>
      <c r="D60" s="276">
        <v>229</v>
      </c>
      <c r="E60" s="277" t="s">
        <v>3146</v>
      </c>
      <c r="G60" s="276">
        <v>400</v>
      </c>
      <c r="H60" s="277" t="s">
        <v>3147</v>
      </c>
    </row>
    <row r="61" spans="1:8" ht="13.5" customHeight="1">
      <c r="A61" s="276">
        <v>43</v>
      </c>
      <c r="B61" s="277" t="s">
        <v>3148</v>
      </c>
      <c r="D61" s="276">
        <v>230</v>
      </c>
      <c r="E61" s="277" t="s">
        <v>3149</v>
      </c>
      <c r="G61" s="276">
        <v>402</v>
      </c>
      <c r="H61" s="277" t="s">
        <v>3150</v>
      </c>
    </row>
    <row r="62" spans="1:8" ht="13.5" customHeight="1">
      <c r="A62" s="276">
        <v>44</v>
      </c>
      <c r="B62" s="277" t="s">
        <v>3151</v>
      </c>
      <c r="D62" s="276">
        <v>231</v>
      </c>
      <c r="E62" s="277" t="s">
        <v>3152</v>
      </c>
      <c r="G62" s="276">
        <v>405</v>
      </c>
      <c r="H62" s="277" t="s">
        <v>3153</v>
      </c>
    </row>
    <row r="63" spans="1:8" ht="13.5" customHeight="1">
      <c r="A63" s="276">
        <v>46</v>
      </c>
      <c r="B63" s="277" t="s">
        <v>3154</v>
      </c>
      <c r="D63" s="276">
        <v>232</v>
      </c>
      <c r="E63" s="277" t="s">
        <v>3155</v>
      </c>
      <c r="G63" s="276">
        <v>406</v>
      </c>
      <c r="H63" s="277" t="s">
        <v>3156</v>
      </c>
    </row>
    <row r="64" spans="1:8" ht="13.5" customHeight="1">
      <c r="A64" s="276">
        <v>47</v>
      </c>
      <c r="B64" s="277" t="s">
        <v>3157</v>
      </c>
      <c r="D64" s="276">
        <v>234</v>
      </c>
      <c r="E64" s="277" t="s">
        <v>3158</v>
      </c>
      <c r="G64" s="276">
        <v>407</v>
      </c>
      <c r="H64" s="277" t="s">
        <v>3159</v>
      </c>
    </row>
    <row r="65" spans="1:8" ht="13.5" customHeight="1">
      <c r="A65" s="276">
        <v>48</v>
      </c>
      <c r="B65" s="277" t="s">
        <v>3160</v>
      </c>
      <c r="D65" s="276">
        <v>235</v>
      </c>
      <c r="E65" s="277" t="s">
        <v>3161</v>
      </c>
      <c r="G65" s="276">
        <v>409</v>
      </c>
      <c r="H65" s="277" t="s">
        <v>3162</v>
      </c>
    </row>
    <row r="66" spans="1:8" ht="13.5" customHeight="1">
      <c r="A66" s="276">
        <v>49</v>
      </c>
      <c r="B66" s="277" t="s">
        <v>3163</v>
      </c>
      <c r="D66" s="276">
        <v>236</v>
      </c>
      <c r="E66" s="277" t="s">
        <v>3164</v>
      </c>
      <c r="G66" s="276">
        <v>410</v>
      </c>
      <c r="H66" s="277" t="s">
        <v>3165</v>
      </c>
    </row>
    <row r="67" spans="1:8" ht="13.5" customHeight="1">
      <c r="A67" s="276">
        <v>50</v>
      </c>
      <c r="B67" s="277" t="s">
        <v>3166</v>
      </c>
      <c r="D67" s="276">
        <v>237</v>
      </c>
      <c r="E67" s="277" t="s">
        <v>3167</v>
      </c>
      <c r="G67" s="276">
        <v>411</v>
      </c>
      <c r="H67" s="277" t="s">
        <v>3168</v>
      </c>
    </row>
    <row r="68" spans="1:8" ht="13.5" customHeight="1">
      <c r="A68" s="276">
        <v>51</v>
      </c>
      <c r="B68" s="277" t="s">
        <v>3169</v>
      </c>
      <c r="D68" s="276">
        <v>587</v>
      </c>
      <c r="E68" s="277" t="s">
        <v>3170</v>
      </c>
      <c r="G68" s="276">
        <v>412</v>
      </c>
      <c r="H68" s="277" t="s">
        <v>3171</v>
      </c>
    </row>
    <row r="69" spans="1:8" ht="13.5" customHeight="1">
      <c r="A69" s="276">
        <v>52</v>
      </c>
      <c r="B69" s="277" t="s">
        <v>3172</v>
      </c>
      <c r="D69" s="276">
        <v>624</v>
      </c>
      <c r="E69" s="277" t="s">
        <v>3173</v>
      </c>
      <c r="G69" s="276">
        <v>413</v>
      </c>
      <c r="H69" s="277" t="s">
        <v>3174</v>
      </c>
    </row>
    <row r="70" spans="1:8" ht="13.5" customHeight="1">
      <c r="A70" s="276">
        <v>53</v>
      </c>
      <c r="B70" s="277" t="s">
        <v>3175</v>
      </c>
      <c r="D70" s="276">
        <v>239</v>
      </c>
      <c r="E70" s="277" t="s">
        <v>3176</v>
      </c>
      <c r="G70" s="276">
        <v>414</v>
      </c>
      <c r="H70" s="277" t="s">
        <v>3177</v>
      </c>
    </row>
    <row r="71" spans="1:8" ht="13.5" customHeight="1">
      <c r="A71" s="276">
        <v>54</v>
      </c>
      <c r="B71" s="277" t="s">
        <v>3178</v>
      </c>
      <c r="D71" s="276">
        <v>240</v>
      </c>
      <c r="E71" s="277" t="s">
        <v>3179</v>
      </c>
      <c r="G71" s="276">
        <v>415</v>
      </c>
      <c r="H71" s="277" t="s">
        <v>3180</v>
      </c>
    </row>
    <row r="72" spans="1:8" ht="13.5" customHeight="1">
      <c r="A72" s="276">
        <v>55</v>
      </c>
      <c r="B72" s="277" t="s">
        <v>3181</v>
      </c>
      <c r="D72" s="276">
        <v>242</v>
      </c>
      <c r="E72" s="277" t="s">
        <v>3182</v>
      </c>
      <c r="G72" s="276">
        <v>416</v>
      </c>
      <c r="H72" s="277" t="s">
        <v>3183</v>
      </c>
    </row>
    <row r="73" spans="1:8" ht="13.5" customHeight="1">
      <c r="A73" s="276">
        <v>56</v>
      </c>
      <c r="B73" s="277" t="s">
        <v>3184</v>
      </c>
      <c r="D73" s="276">
        <v>243</v>
      </c>
      <c r="E73" s="277" t="s">
        <v>3185</v>
      </c>
      <c r="G73" s="276">
        <v>418</v>
      </c>
      <c r="H73" s="277" t="s">
        <v>3186</v>
      </c>
    </row>
    <row r="74" spans="1:8" ht="13.5" customHeight="1">
      <c r="A74" s="276">
        <v>57</v>
      </c>
      <c r="B74" s="277" t="s">
        <v>3187</v>
      </c>
      <c r="D74" s="276">
        <v>244</v>
      </c>
      <c r="E74" s="277" t="s">
        <v>3188</v>
      </c>
      <c r="G74" s="276">
        <v>419</v>
      </c>
      <c r="H74" s="277" t="s">
        <v>3189</v>
      </c>
    </row>
    <row r="75" spans="1:8" ht="13.5" customHeight="1">
      <c r="A75" s="276">
        <v>58</v>
      </c>
      <c r="B75" s="277" t="s">
        <v>3190</v>
      </c>
      <c r="D75" s="276">
        <v>548</v>
      </c>
      <c r="E75" s="277" t="s">
        <v>3191</v>
      </c>
      <c r="G75" s="276">
        <v>606</v>
      </c>
      <c r="H75" s="277" t="s">
        <v>3192</v>
      </c>
    </row>
    <row r="76" spans="1:8" ht="13.5" customHeight="1">
      <c r="A76" s="276">
        <v>60</v>
      </c>
      <c r="B76" s="277" t="s">
        <v>3193</v>
      </c>
      <c r="D76" s="276">
        <v>245</v>
      </c>
      <c r="E76" s="277" t="s">
        <v>3194</v>
      </c>
      <c r="G76" s="276">
        <v>421</v>
      </c>
      <c r="H76" s="277" t="s">
        <v>3195</v>
      </c>
    </row>
    <row r="77" spans="1:8" ht="13.5" customHeight="1">
      <c r="A77" s="276">
        <v>61</v>
      </c>
      <c r="B77" s="277" t="s">
        <v>3196</v>
      </c>
      <c r="D77" s="276">
        <v>600</v>
      </c>
      <c r="E77" s="277" t="s">
        <v>3197</v>
      </c>
      <c r="G77" s="276">
        <v>422</v>
      </c>
      <c r="H77" s="277" t="s">
        <v>3198</v>
      </c>
    </row>
    <row r="78" spans="1:8" ht="13.5" customHeight="1">
      <c r="A78" s="276">
        <v>63</v>
      </c>
      <c r="B78" s="277" t="s">
        <v>3199</v>
      </c>
      <c r="D78" s="276">
        <v>246</v>
      </c>
      <c r="E78" s="277" t="s">
        <v>3200</v>
      </c>
      <c r="G78" s="276">
        <v>551</v>
      </c>
      <c r="H78" s="277" t="s">
        <v>3201</v>
      </c>
    </row>
    <row r="79" spans="1:8" ht="13.5" customHeight="1">
      <c r="A79" s="276">
        <v>64</v>
      </c>
      <c r="B79" s="277" t="s">
        <v>3202</v>
      </c>
      <c r="D79" s="276">
        <v>247</v>
      </c>
      <c r="E79" s="277" t="s">
        <v>3203</v>
      </c>
      <c r="G79" s="276">
        <v>423</v>
      </c>
      <c r="H79" s="277" t="s">
        <v>3204</v>
      </c>
    </row>
    <row r="80" spans="1:8" ht="13.5" customHeight="1">
      <c r="A80" s="276">
        <v>65</v>
      </c>
      <c r="B80" s="277" t="s">
        <v>3205</v>
      </c>
      <c r="D80" s="276">
        <v>248</v>
      </c>
      <c r="E80" s="277" t="s">
        <v>3206</v>
      </c>
      <c r="G80" s="276">
        <v>424</v>
      </c>
      <c r="H80" s="277" t="s">
        <v>3207</v>
      </c>
    </row>
    <row r="81" spans="1:8" ht="13.5" customHeight="1">
      <c r="A81" s="276">
        <v>66</v>
      </c>
      <c r="B81" s="277" t="s">
        <v>3208</v>
      </c>
      <c r="D81" s="276">
        <v>578</v>
      </c>
      <c r="E81" s="277" t="s">
        <v>3209</v>
      </c>
      <c r="G81" s="276">
        <v>425</v>
      </c>
      <c r="H81" s="277" t="s">
        <v>3210</v>
      </c>
    </row>
    <row r="82" spans="1:8" ht="13.5" customHeight="1">
      <c r="A82" s="276">
        <v>67</v>
      </c>
      <c r="B82" s="277" t="s">
        <v>3211</v>
      </c>
      <c r="D82" s="276">
        <v>555</v>
      </c>
      <c r="E82" s="277" t="s">
        <v>3212</v>
      </c>
      <c r="G82" s="276">
        <v>426</v>
      </c>
      <c r="H82" s="277" t="s">
        <v>3213</v>
      </c>
    </row>
    <row r="83" spans="1:8" ht="13.5" customHeight="1">
      <c r="A83" s="276">
        <v>68</v>
      </c>
      <c r="B83" s="277" t="s">
        <v>3214</v>
      </c>
      <c r="D83" s="276">
        <v>249</v>
      </c>
      <c r="E83" s="277" t="s">
        <v>3215</v>
      </c>
      <c r="G83" s="276">
        <v>427</v>
      </c>
      <c r="H83" s="277" t="s">
        <v>3216</v>
      </c>
    </row>
    <row r="84" spans="1:8" ht="13.5" customHeight="1">
      <c r="A84" s="276">
        <v>603</v>
      </c>
      <c r="B84" s="277" t="s">
        <v>3217</v>
      </c>
      <c r="D84" s="276">
        <v>250</v>
      </c>
      <c r="E84" s="277" t="s">
        <v>3218</v>
      </c>
      <c r="G84" s="276">
        <v>592</v>
      </c>
      <c r="H84" s="277" t="s">
        <v>3219</v>
      </c>
    </row>
    <row r="85" spans="1:8" ht="13.5" customHeight="1">
      <c r="A85" s="276">
        <v>69</v>
      </c>
      <c r="B85" s="277" t="s">
        <v>3220</v>
      </c>
      <c r="D85" s="276">
        <v>251</v>
      </c>
      <c r="E85" s="277" t="s">
        <v>3221</v>
      </c>
      <c r="G85" s="276">
        <v>607</v>
      </c>
      <c r="H85" s="277" t="s">
        <v>3222</v>
      </c>
    </row>
    <row r="86" spans="1:8" ht="13.5" customHeight="1">
      <c r="A86" s="276">
        <v>70</v>
      </c>
      <c r="B86" s="277" t="s">
        <v>3223</v>
      </c>
      <c r="D86" s="276">
        <v>252</v>
      </c>
      <c r="E86" s="277" t="s">
        <v>3224</v>
      </c>
      <c r="G86" s="276">
        <v>432</v>
      </c>
      <c r="H86" s="277" t="s">
        <v>3225</v>
      </c>
    </row>
    <row r="87" spans="1:8" ht="13.5" customHeight="1">
      <c r="A87" s="276">
        <v>71</v>
      </c>
      <c r="B87" s="277" t="s">
        <v>3226</v>
      </c>
      <c r="D87" s="276">
        <v>253</v>
      </c>
      <c r="E87" s="277" t="s">
        <v>3227</v>
      </c>
      <c r="G87" s="276">
        <v>436</v>
      </c>
      <c r="H87" s="277" t="s">
        <v>3225</v>
      </c>
    </row>
    <row r="88" spans="1:8" ht="13.5" customHeight="1">
      <c r="A88" s="276">
        <v>72</v>
      </c>
      <c r="B88" s="277" t="s">
        <v>3228</v>
      </c>
      <c r="D88" s="276">
        <v>254</v>
      </c>
      <c r="E88" s="277" t="s">
        <v>3229</v>
      </c>
      <c r="G88" s="276">
        <v>437</v>
      </c>
      <c r="H88" s="277" t="s">
        <v>3230</v>
      </c>
    </row>
    <row r="89" spans="1:8" ht="13.5" customHeight="1">
      <c r="A89" s="276">
        <v>74</v>
      </c>
      <c r="B89" s="277" t="s">
        <v>3231</v>
      </c>
      <c r="D89" s="276">
        <v>256</v>
      </c>
      <c r="E89" s="277" t="s">
        <v>3232</v>
      </c>
      <c r="G89" s="276">
        <v>428</v>
      </c>
      <c r="H89" s="277" t="s">
        <v>3233</v>
      </c>
    </row>
    <row r="90" spans="1:8" ht="13.5" customHeight="1">
      <c r="A90" s="276">
        <v>75</v>
      </c>
      <c r="B90" s="277" t="s">
        <v>3234</v>
      </c>
      <c r="D90" s="276">
        <v>539</v>
      </c>
      <c r="E90" s="277" t="s">
        <v>3235</v>
      </c>
      <c r="G90" s="276">
        <v>438</v>
      </c>
      <c r="H90" s="277" t="s">
        <v>3236</v>
      </c>
    </row>
    <row r="91" spans="1:8" ht="13.5" customHeight="1">
      <c r="A91" s="276">
        <v>78</v>
      </c>
      <c r="B91" s="277" t="s">
        <v>3237</v>
      </c>
      <c r="D91" s="276">
        <v>257</v>
      </c>
      <c r="E91" s="277" t="s">
        <v>3238</v>
      </c>
      <c r="G91" s="276">
        <v>429</v>
      </c>
      <c r="H91" s="277" t="s">
        <v>3239</v>
      </c>
    </row>
    <row r="92" spans="1:8" ht="13.5" customHeight="1">
      <c r="A92" s="276">
        <v>576</v>
      </c>
      <c r="B92" s="277" t="s">
        <v>3240</v>
      </c>
      <c r="D92" s="276">
        <v>258</v>
      </c>
      <c r="E92" s="277" t="s">
        <v>3241</v>
      </c>
      <c r="G92" s="276">
        <v>439</v>
      </c>
      <c r="H92" s="277" t="s">
        <v>3242</v>
      </c>
    </row>
    <row r="93" spans="1:8" ht="13.5" customHeight="1">
      <c r="A93" s="276">
        <v>79</v>
      </c>
      <c r="B93" s="277" t="s">
        <v>3243</v>
      </c>
      <c r="D93" s="276">
        <v>610</v>
      </c>
      <c r="E93" s="277" t="s">
        <v>3244</v>
      </c>
      <c r="G93" s="276">
        <v>440</v>
      </c>
      <c r="H93" s="277" t="s">
        <v>3245</v>
      </c>
    </row>
    <row r="94" spans="1:8" ht="13.5" customHeight="1">
      <c r="A94" s="276">
        <v>80</v>
      </c>
      <c r="B94" s="277" t="s">
        <v>3246</v>
      </c>
      <c r="D94" s="276">
        <v>259</v>
      </c>
      <c r="E94" s="277" t="s">
        <v>3247</v>
      </c>
      <c r="G94" s="276">
        <v>430</v>
      </c>
      <c r="H94" s="277" t="s">
        <v>3248</v>
      </c>
    </row>
    <row r="95" spans="1:8" ht="13.5" customHeight="1">
      <c r="A95" s="276">
        <v>81</v>
      </c>
      <c r="B95" s="277" t="s">
        <v>3249</v>
      </c>
      <c r="D95" s="276">
        <v>260</v>
      </c>
      <c r="E95" s="277" t="s">
        <v>3250</v>
      </c>
      <c r="G95" s="276">
        <v>431</v>
      </c>
      <c r="H95" s="277" t="s">
        <v>3251</v>
      </c>
    </row>
    <row r="96" spans="1:8" ht="13.5" customHeight="1">
      <c r="A96" s="276">
        <v>82</v>
      </c>
      <c r="B96" s="277" t="s">
        <v>3252</v>
      </c>
      <c r="D96" s="276">
        <v>261</v>
      </c>
      <c r="E96" s="277" t="s">
        <v>3253</v>
      </c>
      <c r="G96" s="276">
        <v>441</v>
      </c>
      <c r="H96" s="277" t="s">
        <v>3254</v>
      </c>
    </row>
    <row r="97" spans="1:8" ht="13.5" customHeight="1">
      <c r="A97" s="276">
        <v>83</v>
      </c>
      <c r="B97" s="277" t="s">
        <v>3255</v>
      </c>
      <c r="D97" s="276">
        <v>263</v>
      </c>
      <c r="E97" s="277" t="s">
        <v>3256</v>
      </c>
      <c r="G97" s="276">
        <v>442</v>
      </c>
      <c r="H97" s="277" t="s">
        <v>3257</v>
      </c>
    </row>
    <row r="98" spans="1:8" ht="13.5" customHeight="1">
      <c r="A98" s="276">
        <v>84</v>
      </c>
      <c r="B98" s="277" t="s">
        <v>3258</v>
      </c>
      <c r="D98" s="276">
        <v>264</v>
      </c>
      <c r="E98" s="277" t="s">
        <v>3259</v>
      </c>
      <c r="G98" s="276">
        <v>433</v>
      </c>
      <c r="H98" s="277" t="s">
        <v>3260</v>
      </c>
    </row>
    <row r="99" spans="1:8" ht="13.5" customHeight="1">
      <c r="A99" s="276">
        <v>85</v>
      </c>
      <c r="B99" s="277" t="s">
        <v>3261</v>
      </c>
      <c r="D99" s="276">
        <v>265</v>
      </c>
      <c r="E99" s="277" t="s">
        <v>3262</v>
      </c>
      <c r="G99" s="276">
        <v>435</v>
      </c>
      <c r="H99" s="277" t="s">
        <v>3263</v>
      </c>
    </row>
    <row r="100" spans="1:8" ht="13.5" customHeight="1">
      <c r="A100" s="276">
        <v>86</v>
      </c>
      <c r="B100" s="277" t="s">
        <v>3264</v>
      </c>
      <c r="D100" s="276">
        <v>266</v>
      </c>
      <c r="E100" s="277" t="s">
        <v>3265</v>
      </c>
      <c r="G100" s="276">
        <v>564</v>
      </c>
      <c r="H100" s="277" t="s">
        <v>3266</v>
      </c>
    </row>
    <row r="101" spans="1:8" ht="13.5" customHeight="1">
      <c r="A101" s="276">
        <v>89</v>
      </c>
      <c r="B101" s="277" t="s">
        <v>3267</v>
      </c>
      <c r="D101" s="276">
        <v>267</v>
      </c>
      <c r="E101" s="277" t="s">
        <v>3268</v>
      </c>
      <c r="G101" s="276">
        <v>608</v>
      </c>
      <c r="H101" s="277" t="s">
        <v>3269</v>
      </c>
    </row>
    <row r="102" spans="1:8" ht="13.5" customHeight="1">
      <c r="A102" s="276">
        <v>568</v>
      </c>
      <c r="B102" s="277" t="s">
        <v>3270</v>
      </c>
      <c r="D102" s="276">
        <v>268</v>
      </c>
      <c r="E102" s="277" t="s">
        <v>3271</v>
      </c>
      <c r="G102" s="276">
        <v>443</v>
      </c>
      <c r="H102" s="277" t="s">
        <v>3272</v>
      </c>
    </row>
    <row r="103" spans="1:8" ht="13.5" customHeight="1">
      <c r="A103" s="276">
        <v>90</v>
      </c>
      <c r="B103" s="277" t="s">
        <v>3273</v>
      </c>
      <c r="D103" s="276">
        <v>270</v>
      </c>
      <c r="E103" s="277" t="s">
        <v>3274</v>
      </c>
      <c r="G103" s="276">
        <v>444</v>
      </c>
      <c r="H103" s="277" t="s">
        <v>3275</v>
      </c>
    </row>
    <row r="104" spans="1:8" ht="13.5" customHeight="1">
      <c r="A104" s="276">
        <v>91</v>
      </c>
      <c r="B104" s="277" t="s">
        <v>3276</v>
      </c>
      <c r="D104" s="276">
        <v>273</v>
      </c>
      <c r="E104" s="277" t="s">
        <v>3277</v>
      </c>
      <c r="G104" s="276">
        <v>445</v>
      </c>
      <c r="H104" s="277" t="s">
        <v>3278</v>
      </c>
    </row>
    <row r="105" spans="1:8" ht="13.5" customHeight="1">
      <c r="A105" s="276">
        <v>92</v>
      </c>
      <c r="B105" s="277" t="s">
        <v>3279</v>
      </c>
      <c r="D105" s="276">
        <v>274</v>
      </c>
      <c r="E105" s="277" t="s">
        <v>3280</v>
      </c>
      <c r="G105" s="276">
        <v>614</v>
      </c>
      <c r="H105" s="277" t="s">
        <v>3281</v>
      </c>
    </row>
    <row r="106" spans="1:8" ht="13.5" customHeight="1">
      <c r="A106" s="276">
        <v>94</v>
      </c>
      <c r="B106" s="277" t="s">
        <v>3282</v>
      </c>
      <c r="D106" s="276">
        <v>275</v>
      </c>
      <c r="E106" s="277" t="s">
        <v>3283</v>
      </c>
      <c r="G106" s="276">
        <v>447</v>
      </c>
      <c r="H106" s="277" t="s">
        <v>3284</v>
      </c>
    </row>
    <row r="107" spans="1:8" ht="13.5" customHeight="1">
      <c r="A107" s="276">
        <v>95</v>
      </c>
      <c r="B107" s="277" t="s">
        <v>3285</v>
      </c>
      <c r="D107" s="276">
        <v>87</v>
      </c>
      <c r="E107" s="277" t="s">
        <v>3286</v>
      </c>
      <c r="G107" s="276">
        <v>449</v>
      </c>
      <c r="H107" s="277" t="s">
        <v>3287</v>
      </c>
    </row>
    <row r="108" spans="1:8" ht="13.5" customHeight="1">
      <c r="A108" s="276">
        <v>96</v>
      </c>
      <c r="B108" s="277" t="s">
        <v>3288</v>
      </c>
      <c r="D108" s="276">
        <v>276</v>
      </c>
      <c r="E108" s="277" t="s">
        <v>3289</v>
      </c>
      <c r="G108" s="276">
        <v>450</v>
      </c>
      <c r="H108" s="277" t="s">
        <v>3290</v>
      </c>
    </row>
    <row r="109" spans="1:8" ht="13.5" customHeight="1">
      <c r="A109" s="276">
        <v>97</v>
      </c>
      <c r="B109" s="277" t="s">
        <v>3291</v>
      </c>
      <c r="D109" s="276">
        <v>617</v>
      </c>
      <c r="E109" s="277" t="s">
        <v>3292</v>
      </c>
      <c r="G109" s="276">
        <v>628</v>
      </c>
      <c r="H109" s="277" t="s">
        <v>3293</v>
      </c>
    </row>
    <row r="110" spans="1:8" ht="13.5" customHeight="1">
      <c r="A110" s="276">
        <v>549</v>
      </c>
      <c r="B110" s="277" t="s">
        <v>3294</v>
      </c>
      <c r="D110" s="276">
        <v>278</v>
      </c>
      <c r="E110" s="277" t="s">
        <v>3295</v>
      </c>
      <c r="G110" s="276">
        <v>452</v>
      </c>
      <c r="H110" s="277" t="s">
        <v>3296</v>
      </c>
    </row>
    <row r="111" spans="1:8" ht="13.5" customHeight="1">
      <c r="A111" s="276">
        <v>598</v>
      </c>
      <c r="B111" s="277" t="s">
        <v>3297</v>
      </c>
      <c r="D111" s="276">
        <v>279</v>
      </c>
      <c r="E111" s="277" t="s">
        <v>3298</v>
      </c>
      <c r="G111" s="276">
        <v>631</v>
      </c>
      <c r="H111" s="277" t="s">
        <v>3299</v>
      </c>
    </row>
    <row r="112" spans="1:8" ht="13.5" customHeight="1">
      <c r="A112" s="276">
        <v>98</v>
      </c>
      <c r="B112" s="277" t="s">
        <v>3300</v>
      </c>
      <c r="D112" s="276">
        <v>612</v>
      </c>
      <c r="E112" s="277" t="s">
        <v>3301</v>
      </c>
      <c r="G112" s="276">
        <v>453</v>
      </c>
      <c r="H112" s="277" t="s">
        <v>3302</v>
      </c>
    </row>
    <row r="113" spans="1:8" ht="13.5" customHeight="1">
      <c r="A113" s="276">
        <v>99</v>
      </c>
      <c r="B113" s="277" t="s">
        <v>3303</v>
      </c>
      <c r="D113" s="276">
        <v>280</v>
      </c>
      <c r="E113" s="277" t="s">
        <v>3304</v>
      </c>
      <c r="G113" s="276">
        <v>454</v>
      </c>
      <c r="H113" s="277" t="s">
        <v>3305</v>
      </c>
    </row>
    <row r="114" spans="1:8" ht="13.5" customHeight="1">
      <c r="A114" s="276">
        <v>100</v>
      </c>
      <c r="B114" s="277" t="s">
        <v>3306</v>
      </c>
      <c r="D114" s="276">
        <v>281</v>
      </c>
      <c r="E114" s="277" t="s">
        <v>3307</v>
      </c>
      <c r="G114" s="276">
        <v>575</v>
      </c>
      <c r="H114" s="277" t="s">
        <v>3308</v>
      </c>
    </row>
    <row r="115" spans="1:8" ht="13.5" customHeight="1">
      <c r="A115" s="276">
        <v>101</v>
      </c>
      <c r="B115" s="277" t="s">
        <v>3309</v>
      </c>
      <c r="D115" s="276">
        <v>295</v>
      </c>
      <c r="E115" s="277" t="s">
        <v>3310</v>
      </c>
      <c r="G115" s="276">
        <v>456</v>
      </c>
      <c r="H115" s="277" t="s">
        <v>3311</v>
      </c>
    </row>
    <row r="116" spans="1:8" ht="13.5" customHeight="1">
      <c r="A116" s="276">
        <v>585</v>
      </c>
      <c r="B116" s="277" t="s">
        <v>3312</v>
      </c>
      <c r="D116" s="276">
        <v>282</v>
      </c>
      <c r="E116" s="277" t="s">
        <v>3313</v>
      </c>
      <c r="G116" s="276">
        <v>457</v>
      </c>
      <c r="H116" s="277" t="s">
        <v>3314</v>
      </c>
    </row>
    <row r="117" spans="1:8" ht="13.5" customHeight="1">
      <c r="A117" s="276">
        <v>102</v>
      </c>
      <c r="B117" s="277" t="s">
        <v>3315</v>
      </c>
      <c r="D117" s="276">
        <v>283</v>
      </c>
      <c r="E117" s="277" t="s">
        <v>3316</v>
      </c>
      <c r="G117" s="276">
        <v>458</v>
      </c>
      <c r="H117" s="277" t="s">
        <v>3317</v>
      </c>
    </row>
    <row r="118" spans="1:8" ht="13.5" customHeight="1">
      <c r="A118" s="276">
        <v>103</v>
      </c>
      <c r="B118" s="277" t="s">
        <v>3318</v>
      </c>
      <c r="D118" s="276">
        <v>284</v>
      </c>
      <c r="E118" s="277" t="s">
        <v>3319</v>
      </c>
      <c r="G118" s="276">
        <v>557</v>
      </c>
      <c r="H118" s="277" t="s">
        <v>3320</v>
      </c>
    </row>
    <row r="119" spans="1:8" ht="13.5" customHeight="1">
      <c r="A119" s="276">
        <v>104</v>
      </c>
      <c r="B119" s="277" t="s">
        <v>3321</v>
      </c>
      <c r="D119" s="276">
        <v>285</v>
      </c>
      <c r="E119" s="277" t="s">
        <v>3322</v>
      </c>
      <c r="G119" s="276">
        <v>459</v>
      </c>
      <c r="H119" s="277" t="s">
        <v>3323</v>
      </c>
    </row>
    <row r="120" spans="1:8" ht="13.5" customHeight="1">
      <c r="A120" s="276">
        <v>105</v>
      </c>
      <c r="B120" s="277" t="s">
        <v>3324</v>
      </c>
      <c r="D120" s="276">
        <v>287</v>
      </c>
      <c r="E120" s="277" t="s">
        <v>3325</v>
      </c>
      <c r="G120" s="276">
        <v>626</v>
      </c>
      <c r="H120" s="277" t="s">
        <v>3326</v>
      </c>
    </row>
    <row r="121" spans="1:8" ht="13.5" customHeight="1">
      <c r="A121" s="276">
        <v>106</v>
      </c>
      <c r="B121" s="277" t="s">
        <v>3327</v>
      </c>
      <c r="D121" s="276">
        <v>288</v>
      </c>
      <c r="E121" s="277" t="s">
        <v>3328</v>
      </c>
      <c r="G121" s="276">
        <v>460</v>
      </c>
      <c r="H121" s="277" t="s">
        <v>3329</v>
      </c>
    </row>
    <row r="122" spans="1:8" ht="13.5" customHeight="1">
      <c r="A122" s="276">
        <v>107</v>
      </c>
      <c r="B122" s="277" t="s">
        <v>3330</v>
      </c>
      <c r="D122" s="276">
        <v>554</v>
      </c>
      <c r="E122" s="277" t="s">
        <v>3331</v>
      </c>
      <c r="G122" s="276">
        <v>461</v>
      </c>
      <c r="H122" s="277" t="s">
        <v>3332</v>
      </c>
    </row>
    <row r="123" spans="1:8" ht="13.5" customHeight="1">
      <c r="A123" s="276">
        <v>108</v>
      </c>
      <c r="B123" s="277" t="s">
        <v>3333</v>
      </c>
      <c r="D123" s="276">
        <v>289</v>
      </c>
      <c r="E123" s="277" t="s">
        <v>3334</v>
      </c>
      <c r="G123" s="276">
        <v>462</v>
      </c>
      <c r="H123" s="277" t="s">
        <v>3335</v>
      </c>
    </row>
    <row r="124" spans="1:8" ht="13.5" customHeight="1">
      <c r="A124" s="276">
        <v>110</v>
      </c>
      <c r="B124" s="277" t="s">
        <v>3336</v>
      </c>
      <c r="D124" s="276">
        <v>290</v>
      </c>
      <c r="E124" s="277" t="s">
        <v>3337</v>
      </c>
      <c r="G124" s="276">
        <v>463</v>
      </c>
      <c r="H124" s="277" t="s">
        <v>3338</v>
      </c>
    </row>
    <row r="125" spans="1:8" ht="13.5" customHeight="1">
      <c r="A125" s="276">
        <v>111</v>
      </c>
      <c r="B125" s="277" t="s">
        <v>3339</v>
      </c>
      <c r="D125" s="276">
        <v>537</v>
      </c>
      <c r="E125" s="277" t="s">
        <v>3340</v>
      </c>
      <c r="G125" s="276">
        <v>601</v>
      </c>
      <c r="H125" s="277" t="s">
        <v>3341</v>
      </c>
    </row>
    <row r="126" spans="1:8" ht="13.5" customHeight="1">
      <c r="A126" s="276">
        <v>113</v>
      </c>
      <c r="B126" s="277" t="s">
        <v>3342</v>
      </c>
      <c r="D126" s="276">
        <v>291</v>
      </c>
      <c r="E126" s="277" t="s">
        <v>3340</v>
      </c>
      <c r="G126" s="276">
        <v>464</v>
      </c>
      <c r="H126" s="277" t="s">
        <v>3343</v>
      </c>
    </row>
    <row r="127" spans="1:8" ht="13.5" customHeight="1">
      <c r="A127" s="276">
        <v>114</v>
      </c>
      <c r="B127" s="277" t="s">
        <v>3344</v>
      </c>
      <c r="D127" s="276">
        <v>292</v>
      </c>
      <c r="E127" s="277" t="s">
        <v>3345</v>
      </c>
      <c r="G127" s="276">
        <v>593</v>
      </c>
      <c r="H127" s="277" t="s">
        <v>3346</v>
      </c>
    </row>
    <row r="128" spans="1:8" ht="13.5" customHeight="1">
      <c r="A128" s="276">
        <v>619</v>
      </c>
      <c r="B128" s="277" t="s">
        <v>3347</v>
      </c>
      <c r="D128" s="276">
        <v>561</v>
      </c>
      <c r="E128" s="277" t="s">
        <v>3348</v>
      </c>
      <c r="G128" s="276">
        <v>466</v>
      </c>
      <c r="H128" s="277" t="s">
        <v>3349</v>
      </c>
    </row>
    <row r="129" spans="1:8" ht="13.5" customHeight="1">
      <c r="A129" s="276">
        <v>115</v>
      </c>
      <c r="B129" s="277" t="s">
        <v>3350</v>
      </c>
      <c r="D129" s="276">
        <v>293</v>
      </c>
      <c r="E129" s="277" t="s">
        <v>3351</v>
      </c>
      <c r="G129" s="276">
        <v>467</v>
      </c>
      <c r="H129" s="277" t="s">
        <v>3352</v>
      </c>
    </row>
    <row r="130" spans="1:8" ht="13.5" customHeight="1">
      <c r="A130" s="276">
        <v>116</v>
      </c>
      <c r="B130" s="277" t="s">
        <v>3353</v>
      </c>
      <c r="D130" s="276">
        <v>294</v>
      </c>
      <c r="E130" s="277" t="s">
        <v>3354</v>
      </c>
      <c r="G130" s="276">
        <v>468</v>
      </c>
      <c r="H130" s="277" t="s">
        <v>3355</v>
      </c>
    </row>
    <row r="131" spans="1:8" ht="13.5" customHeight="1">
      <c r="A131" s="276">
        <v>629</v>
      </c>
      <c r="B131" s="277" t="s">
        <v>3356</v>
      </c>
      <c r="D131" s="276">
        <v>296</v>
      </c>
      <c r="E131" s="277" t="s">
        <v>3357</v>
      </c>
      <c r="G131" s="276">
        <v>469</v>
      </c>
      <c r="H131" s="277" t="s">
        <v>3358</v>
      </c>
    </row>
    <row r="132" spans="1:8" ht="13.5" customHeight="1">
      <c r="A132" s="276">
        <v>117</v>
      </c>
      <c r="B132" s="277" t="s">
        <v>3359</v>
      </c>
      <c r="D132" s="276">
        <v>297</v>
      </c>
      <c r="E132" s="277" t="s">
        <v>3360</v>
      </c>
      <c r="G132" s="276">
        <v>471</v>
      </c>
      <c r="H132" s="277" t="s">
        <v>3361</v>
      </c>
    </row>
    <row r="133" spans="1:8" ht="13.5" customHeight="1">
      <c r="A133" s="276">
        <v>571</v>
      </c>
      <c r="B133" s="277" t="s">
        <v>3362</v>
      </c>
      <c r="D133" s="276">
        <v>588</v>
      </c>
      <c r="E133" s="277" t="s">
        <v>3363</v>
      </c>
      <c r="G133" s="276">
        <v>472</v>
      </c>
      <c r="H133" s="277" t="s">
        <v>3364</v>
      </c>
    </row>
    <row r="134" spans="1:8" ht="13.5" customHeight="1">
      <c r="A134" s="276">
        <v>118</v>
      </c>
      <c r="B134" s="277" t="s">
        <v>3365</v>
      </c>
      <c r="D134" s="276">
        <v>299</v>
      </c>
      <c r="E134" s="277" t="s">
        <v>3366</v>
      </c>
      <c r="G134" s="276">
        <v>473</v>
      </c>
      <c r="H134" s="277" t="s">
        <v>3367</v>
      </c>
    </row>
    <row r="135" spans="1:8" ht="13.5" customHeight="1">
      <c r="A135" s="276">
        <v>119</v>
      </c>
      <c r="B135" s="277" t="s">
        <v>3368</v>
      </c>
      <c r="D135" s="276">
        <v>300</v>
      </c>
      <c r="E135" s="277" t="s">
        <v>3369</v>
      </c>
      <c r="G135" s="276">
        <v>474</v>
      </c>
      <c r="H135" s="277" t="s">
        <v>3370</v>
      </c>
    </row>
    <row r="136" spans="1:8" ht="13.5" customHeight="1">
      <c r="A136" s="276">
        <v>120</v>
      </c>
      <c r="B136" s="277" t="s">
        <v>3371</v>
      </c>
      <c r="D136" s="276">
        <v>301</v>
      </c>
      <c r="E136" s="277" t="s">
        <v>3372</v>
      </c>
      <c r="G136" s="276">
        <v>475</v>
      </c>
      <c r="H136" s="277" t="s">
        <v>3373</v>
      </c>
    </row>
    <row r="137" spans="1:8" ht="13.5" customHeight="1">
      <c r="A137" s="276">
        <v>121</v>
      </c>
      <c r="B137" s="277" t="s">
        <v>3374</v>
      </c>
      <c r="D137" s="276">
        <v>302</v>
      </c>
      <c r="E137" s="277" t="s">
        <v>3375</v>
      </c>
      <c r="G137" s="276">
        <v>541</v>
      </c>
      <c r="H137" s="277" t="s">
        <v>3376</v>
      </c>
    </row>
    <row r="138" spans="1:8" ht="13.5" customHeight="1">
      <c r="A138" s="276">
        <v>122</v>
      </c>
      <c r="B138" s="277" t="s">
        <v>3377</v>
      </c>
      <c r="D138" s="276">
        <v>303</v>
      </c>
      <c r="E138" s="277" t="s">
        <v>3378</v>
      </c>
      <c r="G138" s="276">
        <v>476</v>
      </c>
      <c r="H138" s="277" t="s">
        <v>3379</v>
      </c>
    </row>
    <row r="139" spans="1:8" ht="13.5" customHeight="1">
      <c r="A139" s="276">
        <v>123</v>
      </c>
      <c r="B139" s="277" t="s">
        <v>3380</v>
      </c>
      <c r="D139" s="276">
        <v>304</v>
      </c>
      <c r="E139" s="277" t="s">
        <v>3381</v>
      </c>
      <c r="G139" s="276">
        <v>477</v>
      </c>
      <c r="H139" s="277" t="s">
        <v>3382</v>
      </c>
    </row>
    <row r="140" spans="1:8" ht="13.5" customHeight="1">
      <c r="A140" s="276">
        <v>124</v>
      </c>
      <c r="B140" s="277" t="s">
        <v>3383</v>
      </c>
      <c r="D140" s="276">
        <v>306</v>
      </c>
      <c r="E140" s="277" t="s">
        <v>3384</v>
      </c>
      <c r="G140" s="276">
        <v>478</v>
      </c>
      <c r="H140" s="277" t="s">
        <v>3385</v>
      </c>
    </row>
    <row r="141" spans="1:8" ht="13.5" customHeight="1">
      <c r="A141" s="276">
        <v>618</v>
      </c>
      <c r="B141" s="277" t="s">
        <v>3386</v>
      </c>
      <c r="D141" s="276">
        <v>307</v>
      </c>
      <c r="E141" s="277" t="s">
        <v>3387</v>
      </c>
      <c r="G141" s="276">
        <v>565</v>
      </c>
      <c r="H141" s="277" t="s">
        <v>3388</v>
      </c>
    </row>
    <row r="142" spans="1:8" ht="13.5" customHeight="1">
      <c r="A142" s="276">
        <v>125</v>
      </c>
      <c r="B142" s="277" t="s">
        <v>3389</v>
      </c>
      <c r="D142" s="276">
        <v>308</v>
      </c>
      <c r="E142" s="277" t="s">
        <v>3390</v>
      </c>
      <c r="G142" s="276">
        <v>558</v>
      </c>
      <c r="H142" s="277" t="s">
        <v>3391</v>
      </c>
    </row>
    <row r="143" spans="1:8" ht="13.5" customHeight="1">
      <c r="A143" s="276">
        <v>569</v>
      </c>
      <c r="B143" s="277" t="s">
        <v>3392</v>
      </c>
      <c r="D143" s="276">
        <v>605</v>
      </c>
      <c r="E143" s="277" t="s">
        <v>3393</v>
      </c>
      <c r="G143" s="276">
        <v>480</v>
      </c>
      <c r="H143" s="277" t="s">
        <v>3394</v>
      </c>
    </row>
    <row r="144" spans="1:8" ht="13.5" customHeight="1">
      <c r="A144" s="278">
        <v>127</v>
      </c>
      <c r="B144" s="279" t="s">
        <v>3395</v>
      </c>
      <c r="D144" s="278">
        <v>309</v>
      </c>
      <c r="E144" s="279" t="s">
        <v>3396</v>
      </c>
      <c r="G144" s="278">
        <v>481</v>
      </c>
      <c r="H144" s="279" t="s">
        <v>3397</v>
      </c>
    </row>
    <row r="145" spans="1:8" ht="13.5" customHeight="1">
      <c r="A145" s="278">
        <v>129</v>
      </c>
      <c r="B145" s="279" t="s">
        <v>3398</v>
      </c>
      <c r="D145" s="278">
        <v>542</v>
      </c>
      <c r="E145" s="279" t="s">
        <v>3399</v>
      </c>
      <c r="G145" s="278">
        <v>483</v>
      </c>
      <c r="H145" s="279" t="s">
        <v>3400</v>
      </c>
    </row>
    <row r="146" spans="1:8" ht="13.5" customHeight="1">
      <c r="A146" s="278">
        <v>604</v>
      </c>
      <c r="B146" s="279" t="s">
        <v>3401</v>
      </c>
      <c r="D146" s="278">
        <v>311</v>
      </c>
      <c r="E146" s="279" t="s">
        <v>3402</v>
      </c>
      <c r="G146" s="278">
        <v>484</v>
      </c>
      <c r="H146" s="279" t="s">
        <v>3403</v>
      </c>
    </row>
    <row r="147" spans="1:8" ht="13.5" customHeight="1">
      <c r="A147" s="278">
        <v>130</v>
      </c>
      <c r="B147" s="279" t="s">
        <v>3404</v>
      </c>
      <c r="D147" s="278">
        <v>312</v>
      </c>
      <c r="E147" s="279" t="s">
        <v>3405</v>
      </c>
      <c r="G147" s="278">
        <v>485</v>
      </c>
      <c r="H147" s="279" t="s">
        <v>3406</v>
      </c>
    </row>
    <row r="148" spans="1:8" ht="13.5" customHeight="1">
      <c r="A148" s="278">
        <v>131</v>
      </c>
      <c r="B148" s="279" t="s">
        <v>3407</v>
      </c>
      <c r="D148" s="278">
        <v>313</v>
      </c>
      <c r="E148" s="279" t="s">
        <v>3408</v>
      </c>
      <c r="G148" s="278">
        <v>486</v>
      </c>
      <c r="H148" s="279" t="s">
        <v>3409</v>
      </c>
    </row>
    <row r="149" spans="1:8" ht="13.5" customHeight="1">
      <c r="A149" s="278">
        <v>132</v>
      </c>
      <c r="B149" s="279" t="s">
        <v>3410</v>
      </c>
      <c r="D149" s="278">
        <v>314</v>
      </c>
      <c r="E149" s="279" t="s">
        <v>3411</v>
      </c>
      <c r="G149" s="278">
        <v>487</v>
      </c>
      <c r="H149" s="279" t="s">
        <v>3412</v>
      </c>
    </row>
    <row r="150" spans="1:8" ht="13.5" customHeight="1">
      <c r="A150" s="278">
        <v>134</v>
      </c>
      <c r="B150" s="279" t="s">
        <v>3413</v>
      </c>
      <c r="D150" s="278">
        <v>535</v>
      </c>
      <c r="E150" s="279" t="s">
        <v>3414</v>
      </c>
      <c r="G150" s="278">
        <v>488</v>
      </c>
      <c r="H150" s="279" t="s">
        <v>3415</v>
      </c>
    </row>
    <row r="151" spans="1:8" ht="13.5" customHeight="1">
      <c r="A151" s="278">
        <v>135</v>
      </c>
      <c r="B151" s="279" t="s">
        <v>3416</v>
      </c>
      <c r="D151" s="278">
        <v>315</v>
      </c>
      <c r="E151" s="279" t="s">
        <v>3417</v>
      </c>
      <c r="G151" s="278">
        <v>489</v>
      </c>
      <c r="H151" s="279" t="s">
        <v>3418</v>
      </c>
    </row>
    <row r="152" spans="1:8" ht="13.5" customHeight="1">
      <c r="A152" s="278">
        <v>136</v>
      </c>
      <c r="B152" s="279" t="s">
        <v>3419</v>
      </c>
      <c r="D152" s="278">
        <v>316</v>
      </c>
      <c r="E152" s="279" t="s">
        <v>3420</v>
      </c>
      <c r="G152" s="278">
        <v>490</v>
      </c>
      <c r="H152" s="279" t="s">
        <v>3421</v>
      </c>
    </row>
    <row r="153" spans="1:8" ht="13.5" customHeight="1">
      <c r="A153" s="278">
        <v>137</v>
      </c>
      <c r="B153" s="279" t="s">
        <v>3422</v>
      </c>
      <c r="D153" s="278">
        <v>317</v>
      </c>
      <c r="E153" s="279" t="s">
        <v>3423</v>
      </c>
      <c r="G153" s="278">
        <v>491</v>
      </c>
      <c r="H153" s="279" t="s">
        <v>3424</v>
      </c>
    </row>
    <row r="154" spans="1:8" ht="13.5" customHeight="1">
      <c r="A154" s="278">
        <v>138</v>
      </c>
      <c r="B154" s="279" t="s">
        <v>3425</v>
      </c>
      <c r="D154" s="278">
        <v>318</v>
      </c>
      <c r="E154" s="279" t="s">
        <v>3426</v>
      </c>
      <c r="G154" s="278">
        <v>492</v>
      </c>
      <c r="H154" s="279" t="s">
        <v>3427</v>
      </c>
    </row>
    <row r="155" spans="1:8" ht="13.5" customHeight="1">
      <c r="A155" s="278">
        <v>139</v>
      </c>
      <c r="B155" s="279" t="s">
        <v>3428</v>
      </c>
      <c r="D155" s="278">
        <v>320</v>
      </c>
      <c r="E155" s="279" t="s">
        <v>3429</v>
      </c>
      <c r="G155" s="278">
        <v>493</v>
      </c>
      <c r="H155" s="279" t="s">
        <v>3430</v>
      </c>
    </row>
    <row r="156" spans="1:8" ht="13.5" customHeight="1">
      <c r="A156" s="278">
        <v>140</v>
      </c>
      <c r="B156" s="279" t="s">
        <v>3431</v>
      </c>
      <c r="D156" s="278">
        <v>321</v>
      </c>
      <c r="E156" s="279" t="s">
        <v>3432</v>
      </c>
      <c r="G156" s="278">
        <v>494</v>
      </c>
      <c r="H156" s="279" t="s">
        <v>3433</v>
      </c>
    </row>
    <row r="157" spans="1:8" ht="13.5" customHeight="1">
      <c r="A157" s="278">
        <v>141</v>
      </c>
      <c r="B157" s="279" t="s">
        <v>3434</v>
      </c>
      <c r="D157" s="278">
        <v>323</v>
      </c>
      <c r="E157" s="279" t="s">
        <v>3435</v>
      </c>
      <c r="G157" s="278">
        <v>495</v>
      </c>
      <c r="H157" s="279" t="s">
        <v>3436</v>
      </c>
    </row>
    <row r="158" spans="1:8" ht="13.5" customHeight="1">
      <c r="A158" s="278">
        <v>510</v>
      </c>
      <c r="B158" s="279" t="s">
        <v>3437</v>
      </c>
      <c r="D158" s="278">
        <v>324</v>
      </c>
      <c r="E158" s="279" t="s">
        <v>3438</v>
      </c>
      <c r="G158" s="278">
        <v>497</v>
      </c>
      <c r="H158" s="279" t="s">
        <v>3439</v>
      </c>
    </row>
    <row r="159" spans="1:8" ht="13.5" customHeight="1">
      <c r="A159" s="278">
        <v>144</v>
      </c>
      <c r="B159" s="279" t="s">
        <v>3440</v>
      </c>
      <c r="D159" s="278">
        <v>325</v>
      </c>
      <c r="E159" s="279" t="s">
        <v>3441</v>
      </c>
      <c r="G159" s="278">
        <v>498</v>
      </c>
      <c r="H159" s="279" t="s">
        <v>3442</v>
      </c>
    </row>
    <row r="160" spans="1:8" ht="13.5" customHeight="1">
      <c r="A160" s="278">
        <v>145</v>
      </c>
      <c r="B160" s="279" t="s">
        <v>3443</v>
      </c>
      <c r="D160" s="278">
        <v>326</v>
      </c>
      <c r="E160" s="279" t="s">
        <v>3444</v>
      </c>
      <c r="G160" s="278">
        <v>579</v>
      </c>
      <c r="H160" s="279" t="s">
        <v>3445</v>
      </c>
    </row>
    <row r="161" spans="1:8" ht="13.5" customHeight="1">
      <c r="A161" s="278">
        <v>146</v>
      </c>
      <c r="B161" s="279" t="s">
        <v>3446</v>
      </c>
      <c r="D161" s="278">
        <v>327</v>
      </c>
      <c r="E161" s="279" t="s">
        <v>3447</v>
      </c>
      <c r="G161" s="278">
        <v>499</v>
      </c>
      <c r="H161" s="279" t="s">
        <v>3448</v>
      </c>
    </row>
    <row r="162" spans="1:8" ht="13.5" customHeight="1">
      <c r="A162" s="278">
        <v>148</v>
      </c>
      <c r="B162" s="279" t="s">
        <v>3449</v>
      </c>
      <c r="D162" s="278">
        <v>328</v>
      </c>
      <c r="E162" s="279" t="s">
        <v>3450</v>
      </c>
      <c r="G162" s="278">
        <v>500</v>
      </c>
      <c r="H162" s="279" t="s">
        <v>3451</v>
      </c>
    </row>
    <row r="163" spans="1:8" ht="13.5" customHeight="1">
      <c r="A163" s="278">
        <v>149</v>
      </c>
      <c r="B163" s="279" t="s">
        <v>3452</v>
      </c>
      <c r="D163" s="278">
        <v>329</v>
      </c>
      <c r="E163" s="279" t="s">
        <v>3453</v>
      </c>
      <c r="G163" s="278">
        <v>502</v>
      </c>
      <c r="H163" s="279" t="s">
        <v>3454</v>
      </c>
    </row>
    <row r="164" spans="1:8" ht="13.5" customHeight="1">
      <c r="A164" s="278">
        <v>150</v>
      </c>
      <c r="B164" s="279" t="s">
        <v>3455</v>
      </c>
      <c r="D164" s="278">
        <v>330</v>
      </c>
      <c r="E164" s="279" t="s">
        <v>3456</v>
      </c>
      <c r="G164" s="278">
        <v>584</v>
      </c>
      <c r="H164" s="279" t="s">
        <v>3457</v>
      </c>
    </row>
    <row r="165" spans="1:8" ht="13.5" customHeight="1">
      <c r="A165" s="278">
        <v>152</v>
      </c>
      <c r="B165" s="279" t="s">
        <v>3458</v>
      </c>
      <c r="D165" s="278">
        <v>581</v>
      </c>
      <c r="E165" s="279" t="s">
        <v>3459</v>
      </c>
      <c r="G165" s="278">
        <v>503</v>
      </c>
      <c r="H165" s="279" t="s">
        <v>3460</v>
      </c>
    </row>
    <row r="166" spans="1:8" ht="13.5" customHeight="1">
      <c r="A166" s="278">
        <v>153</v>
      </c>
      <c r="B166" s="279" t="s">
        <v>3461</v>
      </c>
      <c r="D166" s="278">
        <v>331</v>
      </c>
      <c r="E166" s="279" t="s">
        <v>3462</v>
      </c>
      <c r="G166" s="278">
        <v>504</v>
      </c>
      <c r="H166" s="279" t="s">
        <v>3463</v>
      </c>
    </row>
    <row r="167" spans="1:8" ht="13.5" customHeight="1">
      <c r="A167" s="278">
        <v>154</v>
      </c>
      <c r="B167" s="279" t="s">
        <v>3464</v>
      </c>
      <c r="D167" s="278">
        <v>332</v>
      </c>
      <c r="E167" s="279" t="s">
        <v>3465</v>
      </c>
      <c r="G167" s="278">
        <v>505</v>
      </c>
      <c r="H167" s="279" t="s">
        <v>3466</v>
      </c>
    </row>
    <row r="168" spans="1:8" ht="13.5" customHeight="1">
      <c r="A168" s="278">
        <v>155</v>
      </c>
      <c r="B168" s="279" t="s">
        <v>3467</v>
      </c>
      <c r="D168" s="278">
        <v>333</v>
      </c>
      <c r="E168" s="279" t="s">
        <v>3468</v>
      </c>
      <c r="G168" s="278">
        <v>506</v>
      </c>
      <c r="H168" s="279" t="s">
        <v>3469</v>
      </c>
    </row>
    <row r="169" spans="1:8" ht="13.5" customHeight="1">
      <c r="A169" s="278">
        <v>156</v>
      </c>
      <c r="B169" s="279" t="s">
        <v>3470</v>
      </c>
      <c r="D169" s="278">
        <v>334</v>
      </c>
      <c r="E169" s="279" t="s">
        <v>3471</v>
      </c>
      <c r="G169" s="278">
        <v>507</v>
      </c>
      <c r="H169" s="279" t="s">
        <v>3472</v>
      </c>
    </row>
    <row r="170" spans="1:8" ht="13.5" customHeight="1">
      <c r="A170" s="278">
        <v>158</v>
      </c>
      <c r="B170" s="279" t="s">
        <v>3473</v>
      </c>
      <c r="D170" s="278">
        <v>455</v>
      </c>
      <c r="E170" s="279" t="s">
        <v>3474</v>
      </c>
      <c r="G170" s="278">
        <v>508</v>
      </c>
      <c r="H170" s="279" t="s">
        <v>3475</v>
      </c>
    </row>
    <row r="171" spans="1:8" ht="13.5" customHeight="1">
      <c r="A171" s="278">
        <v>159</v>
      </c>
      <c r="B171" s="279" t="s">
        <v>3476</v>
      </c>
      <c r="D171" s="278">
        <v>335</v>
      </c>
      <c r="E171" s="279" t="s">
        <v>3477</v>
      </c>
      <c r="G171" s="278">
        <v>509</v>
      </c>
      <c r="H171" s="279" t="s">
        <v>3478</v>
      </c>
    </row>
    <row r="172" spans="1:8" ht="13.5" customHeight="1">
      <c r="A172" s="278">
        <v>161</v>
      </c>
      <c r="B172" s="279" t="s">
        <v>3479</v>
      </c>
      <c r="D172" s="278">
        <v>337</v>
      </c>
      <c r="E172" s="279" t="s">
        <v>3480</v>
      </c>
      <c r="G172" s="278">
        <v>511</v>
      </c>
      <c r="H172" s="279" t="s">
        <v>3481</v>
      </c>
    </row>
    <row r="173" spans="1:8" ht="13.5" customHeight="1">
      <c r="A173" s="278">
        <v>609</v>
      </c>
      <c r="B173" s="279" t="s">
        <v>3482</v>
      </c>
      <c r="D173" s="278">
        <v>338</v>
      </c>
      <c r="E173" s="279" t="s">
        <v>3483</v>
      </c>
      <c r="G173" s="278">
        <v>512</v>
      </c>
      <c r="H173" s="279" t="s">
        <v>3484</v>
      </c>
    </row>
    <row r="174" spans="1:8" ht="13.5" customHeight="1">
      <c r="A174" s="278">
        <v>163</v>
      </c>
      <c r="B174" s="279" t="s">
        <v>3485</v>
      </c>
      <c r="D174" s="278">
        <v>339</v>
      </c>
      <c r="E174" s="279" t="s">
        <v>3486</v>
      </c>
      <c r="G174" s="278">
        <v>513</v>
      </c>
      <c r="H174" s="279" t="s">
        <v>3487</v>
      </c>
    </row>
    <row r="175" spans="1:8" ht="13.5" customHeight="1">
      <c r="A175" s="278">
        <v>164</v>
      </c>
      <c r="B175" s="279" t="s">
        <v>3488</v>
      </c>
      <c r="D175" s="278">
        <v>340</v>
      </c>
      <c r="E175" s="279" t="s">
        <v>3489</v>
      </c>
      <c r="G175" s="278">
        <v>514</v>
      </c>
      <c r="H175" s="279" t="s">
        <v>3490</v>
      </c>
    </row>
    <row r="176" spans="1:8" ht="13.5" customHeight="1">
      <c r="A176" s="278">
        <v>165</v>
      </c>
      <c r="B176" s="279" t="s">
        <v>3491</v>
      </c>
      <c r="D176" s="278">
        <v>271</v>
      </c>
      <c r="E176" s="279" t="s">
        <v>3492</v>
      </c>
      <c r="G176" s="278">
        <v>516</v>
      </c>
      <c r="H176" s="279" t="s">
        <v>3493</v>
      </c>
    </row>
    <row r="177" spans="1:8" ht="13.5" customHeight="1">
      <c r="A177" s="278">
        <v>599</v>
      </c>
      <c r="B177" s="279" t="s">
        <v>3494</v>
      </c>
      <c r="D177" s="278">
        <v>616</v>
      </c>
      <c r="E177" s="279" t="s">
        <v>3495</v>
      </c>
      <c r="G177" s="278">
        <v>625</v>
      </c>
      <c r="H177" s="279" t="s">
        <v>3496</v>
      </c>
    </row>
    <row r="178" spans="1:8" ht="13.5" customHeight="1">
      <c r="A178" s="278">
        <v>166</v>
      </c>
      <c r="B178" s="279" t="s">
        <v>3497</v>
      </c>
      <c r="D178" s="278">
        <v>341</v>
      </c>
      <c r="E178" s="279" t="s">
        <v>3498</v>
      </c>
      <c r="G178" s="278">
        <v>517</v>
      </c>
      <c r="H178" s="279" t="s">
        <v>3499</v>
      </c>
    </row>
    <row r="179" spans="1:8" ht="13.5" customHeight="1">
      <c r="A179" s="278">
        <v>167</v>
      </c>
      <c r="B179" s="279" t="s">
        <v>3500</v>
      </c>
      <c r="D179" s="278">
        <v>342</v>
      </c>
      <c r="E179" s="279" t="s">
        <v>3501</v>
      </c>
      <c r="G179" s="278">
        <v>518</v>
      </c>
      <c r="H179" s="279" t="s">
        <v>3502</v>
      </c>
    </row>
    <row r="180" spans="1:8" ht="13.5" customHeight="1">
      <c r="A180" s="278">
        <v>168</v>
      </c>
      <c r="B180" s="279" t="s">
        <v>3503</v>
      </c>
      <c r="D180" s="278">
        <v>343</v>
      </c>
      <c r="E180" s="279" t="s">
        <v>3504</v>
      </c>
      <c r="G180" s="278">
        <v>519</v>
      </c>
      <c r="H180" s="279" t="s">
        <v>3505</v>
      </c>
    </row>
    <row r="181" spans="1:8" ht="13.5" customHeight="1">
      <c r="A181" s="278">
        <v>169</v>
      </c>
      <c r="B181" s="279" t="s">
        <v>3506</v>
      </c>
      <c r="D181" s="278">
        <v>544</v>
      </c>
      <c r="E181" s="279" t="s">
        <v>3507</v>
      </c>
      <c r="G181" s="278">
        <v>520</v>
      </c>
      <c r="H181" s="279" t="s">
        <v>3508</v>
      </c>
    </row>
    <row r="182" spans="1:8" ht="13.5" customHeight="1">
      <c r="A182" s="278">
        <v>170</v>
      </c>
      <c r="B182" s="279" t="s">
        <v>3509</v>
      </c>
      <c r="D182" s="278">
        <v>344</v>
      </c>
      <c r="E182" s="279" t="s">
        <v>3510</v>
      </c>
      <c r="G182" s="278">
        <v>595</v>
      </c>
      <c r="H182" s="279" t="s">
        <v>3511</v>
      </c>
    </row>
    <row r="183" spans="1:8" ht="13.5" customHeight="1">
      <c r="A183" s="278">
        <v>171</v>
      </c>
      <c r="B183" s="279" t="s">
        <v>3512</v>
      </c>
      <c r="D183" s="278">
        <v>345</v>
      </c>
      <c r="E183" s="279" t="s">
        <v>3513</v>
      </c>
      <c r="G183" s="278">
        <v>521</v>
      </c>
      <c r="H183" s="279" t="s">
        <v>3514</v>
      </c>
    </row>
    <row r="184" spans="1:8" ht="13.5" customHeight="1">
      <c r="A184" s="278">
        <v>552</v>
      </c>
      <c r="B184" s="279" t="s">
        <v>3515</v>
      </c>
      <c r="D184" s="278">
        <v>346</v>
      </c>
      <c r="E184" s="279" t="s">
        <v>3516</v>
      </c>
      <c r="G184" s="278">
        <v>133</v>
      </c>
      <c r="H184" s="279" t="s">
        <v>3517</v>
      </c>
    </row>
    <row r="185" spans="1:8" ht="13.5" customHeight="1">
      <c r="A185" s="278">
        <v>172</v>
      </c>
      <c r="B185" s="279" t="s">
        <v>3518</v>
      </c>
      <c r="D185" s="278">
        <v>347</v>
      </c>
      <c r="E185" s="279" t="s">
        <v>3519</v>
      </c>
      <c r="G185" s="278">
        <v>522</v>
      </c>
      <c r="H185" s="279" t="s">
        <v>3520</v>
      </c>
    </row>
    <row r="186" spans="1:8" ht="13.5" customHeight="1">
      <c r="A186" s="278">
        <v>173</v>
      </c>
      <c r="B186" s="279" t="s">
        <v>3521</v>
      </c>
      <c r="D186" s="278">
        <v>348</v>
      </c>
      <c r="E186" s="279" t="s">
        <v>3522</v>
      </c>
      <c r="G186" s="278">
        <v>543</v>
      </c>
      <c r="H186" s="279" t="s">
        <v>3523</v>
      </c>
    </row>
    <row r="187" spans="1:8" ht="13.5" customHeight="1">
      <c r="A187" s="278">
        <v>559</v>
      </c>
      <c r="B187" s="279" t="s">
        <v>3524</v>
      </c>
      <c r="D187" s="278">
        <v>349</v>
      </c>
      <c r="E187" s="279" t="s">
        <v>3525</v>
      </c>
      <c r="G187" s="278">
        <v>523</v>
      </c>
      <c r="H187" s="279" t="s">
        <v>3526</v>
      </c>
    </row>
    <row r="188" spans="1:8" ht="13.5" customHeight="1">
      <c r="A188" s="278">
        <v>560</v>
      </c>
      <c r="B188" s="279" t="s">
        <v>3527</v>
      </c>
      <c r="D188" s="278">
        <v>350</v>
      </c>
      <c r="E188" s="279" t="s">
        <v>3528</v>
      </c>
      <c r="G188" s="278">
        <v>524</v>
      </c>
      <c r="H188" s="279" t="s">
        <v>3529</v>
      </c>
    </row>
    <row r="189" spans="1:8" ht="13.5" customHeight="1">
      <c r="A189" s="278">
        <v>623</v>
      </c>
      <c r="B189" s="279" t="s">
        <v>3530</v>
      </c>
      <c r="D189" s="278">
        <v>573</v>
      </c>
      <c r="E189" s="279" t="s">
        <v>3531</v>
      </c>
      <c r="G189" s="278">
        <v>525</v>
      </c>
      <c r="H189" s="279" t="s">
        <v>3532</v>
      </c>
    </row>
    <row r="190" spans="1:8" ht="13.5" customHeight="1">
      <c r="A190" s="278">
        <v>175</v>
      </c>
      <c r="B190" s="279" t="s">
        <v>3533</v>
      </c>
      <c r="D190" s="278">
        <v>351</v>
      </c>
      <c r="E190" s="279" t="s">
        <v>3534</v>
      </c>
      <c r="G190" s="278">
        <v>526</v>
      </c>
      <c r="H190" s="279" t="s">
        <v>3535</v>
      </c>
    </row>
    <row r="191" spans="1:8" ht="13.5" customHeight="1">
      <c r="A191" s="278">
        <v>176</v>
      </c>
      <c r="B191" s="279" t="s">
        <v>3536</v>
      </c>
      <c r="D191" s="278">
        <v>352</v>
      </c>
      <c r="E191" s="279" t="s">
        <v>3537</v>
      </c>
      <c r="G191" s="278">
        <v>527</v>
      </c>
      <c r="H191" s="279" t="s">
        <v>3538</v>
      </c>
    </row>
    <row r="192" spans="1:8" ht="13.5" customHeight="1">
      <c r="A192" s="278">
        <v>177</v>
      </c>
      <c r="B192" s="279" t="s">
        <v>3539</v>
      </c>
      <c r="D192" s="278">
        <v>354</v>
      </c>
      <c r="E192" s="279" t="s">
        <v>3540</v>
      </c>
      <c r="G192" s="278">
        <v>528</v>
      </c>
      <c r="H192" s="279" t="s">
        <v>3541</v>
      </c>
    </row>
    <row r="193" spans="1:8" ht="13.5" customHeight="1">
      <c r="A193" s="278">
        <v>178</v>
      </c>
      <c r="B193" s="279" t="s">
        <v>3542</v>
      </c>
      <c r="D193" s="278">
        <v>355</v>
      </c>
      <c r="E193" s="279" t="s">
        <v>3543</v>
      </c>
      <c r="G193" s="278">
        <v>566</v>
      </c>
      <c r="H193" s="279" t="s">
        <v>3544</v>
      </c>
    </row>
    <row r="194" spans="1:8" ht="13.5" customHeight="1">
      <c r="A194" s="278">
        <v>179</v>
      </c>
      <c r="B194" s="279" t="s">
        <v>3545</v>
      </c>
      <c r="D194" s="278">
        <v>356</v>
      </c>
      <c r="E194" s="279" t="s">
        <v>3546</v>
      </c>
      <c r="G194" s="278">
        <v>530</v>
      </c>
      <c r="H194" s="279" t="s">
        <v>3547</v>
      </c>
    </row>
    <row r="195" spans="1:8" ht="13.5" customHeight="1">
      <c r="A195" s="278">
        <v>596</v>
      </c>
      <c r="B195" s="279" t="s">
        <v>3548</v>
      </c>
      <c r="D195" s="278">
        <v>589</v>
      </c>
      <c r="E195" s="279" t="s">
        <v>3549</v>
      </c>
      <c r="G195" s="278">
        <v>531</v>
      </c>
      <c r="H195" s="279" t="s">
        <v>3550</v>
      </c>
    </row>
    <row r="196" spans="1:8" ht="13.5" customHeight="1">
      <c r="A196" s="278">
        <v>180</v>
      </c>
      <c r="B196" s="279" t="s">
        <v>3551</v>
      </c>
      <c r="D196" s="278">
        <v>620</v>
      </c>
      <c r="E196" s="279" t="s">
        <v>3552</v>
      </c>
      <c r="G196" s="278">
        <v>540</v>
      </c>
      <c r="H196" s="279" t="s">
        <v>3553</v>
      </c>
    </row>
    <row r="197" spans="1:8" ht="13.5" customHeight="1">
      <c r="A197" s="278">
        <v>181</v>
      </c>
      <c r="B197" s="279" t="s">
        <v>3554</v>
      </c>
      <c r="D197" s="278">
        <v>590</v>
      </c>
      <c r="E197" s="279" t="s">
        <v>3555</v>
      </c>
      <c r="G197" s="278">
        <v>602</v>
      </c>
      <c r="H197" s="279" t="s">
        <v>3556</v>
      </c>
    </row>
    <row r="198" spans="1:8" ht="13.5" customHeight="1">
      <c r="A198" s="278">
        <v>597</v>
      </c>
      <c r="B198" s="279" t="s">
        <v>3557</v>
      </c>
      <c r="D198" s="278">
        <v>357</v>
      </c>
      <c r="E198" s="279" t="s">
        <v>3558</v>
      </c>
      <c r="G198" s="278">
        <v>534</v>
      </c>
      <c r="H198" s="279" t="s">
        <v>3559</v>
      </c>
    </row>
    <row r="199" spans="1:8" ht="13.5" customHeight="1">
      <c r="A199" s="278">
        <v>183</v>
      </c>
      <c r="B199" s="279" t="s">
        <v>3560</v>
      </c>
      <c r="D199" s="278">
        <v>583</v>
      </c>
      <c r="E199" s="279" t="s">
        <v>3561</v>
      </c>
      <c r="G199" s="280"/>
      <c r="H199" s="281"/>
    </row>
    <row r="200" spans="1:8" ht="13.5" customHeight="1">
      <c r="A200" s="282">
        <v>184</v>
      </c>
      <c r="B200" s="283" t="s">
        <v>3562</v>
      </c>
      <c r="D200" s="282">
        <v>574</v>
      </c>
      <c r="E200" s="283" t="s">
        <v>3561</v>
      </c>
      <c r="G200" s="284"/>
      <c r="H200" s="285"/>
    </row>
    <row r="201" ht="4.5" customHeight="1"/>
    <row r="202" spans="1:8" ht="30" customHeight="1">
      <c r="A202" s="439" t="s">
        <v>3563</v>
      </c>
      <c r="B202" s="440"/>
      <c r="C202" s="441" t="s">
        <v>2998</v>
      </c>
      <c r="D202" s="442"/>
      <c r="E202" s="443"/>
      <c r="F202" s="441" t="s">
        <v>3564</v>
      </c>
      <c r="G202" s="442"/>
      <c r="H202" s="443"/>
    </row>
    <row r="203" spans="1:8" ht="15" customHeight="1">
      <c r="A203" s="286" t="s">
        <v>3565</v>
      </c>
      <c r="B203" s="444" t="s">
        <v>3566</v>
      </c>
      <c r="C203" s="445"/>
      <c r="D203" s="445"/>
      <c r="E203" s="445"/>
      <c r="F203" s="445"/>
      <c r="G203" s="445"/>
      <c r="H203" s="445"/>
    </row>
    <row r="204" spans="1:8" ht="15" customHeight="1">
      <c r="A204" s="287">
        <v>10</v>
      </c>
      <c r="B204" s="288" t="s">
        <v>680</v>
      </c>
      <c r="C204" s="289"/>
      <c r="D204" s="289"/>
      <c r="E204" s="289"/>
      <c r="F204" s="289"/>
      <c r="G204" s="289"/>
      <c r="H204" s="290"/>
    </row>
    <row r="205" spans="1:8" ht="15" customHeight="1">
      <c r="A205" s="291">
        <v>12</v>
      </c>
      <c r="B205" s="292" t="s">
        <v>681</v>
      </c>
      <c r="C205" s="293"/>
      <c r="D205" s="293"/>
      <c r="E205" s="293"/>
      <c r="F205" s="293"/>
      <c r="G205" s="293"/>
      <c r="H205" s="294"/>
    </row>
    <row r="206" spans="1:8" ht="15" customHeight="1">
      <c r="A206" s="291">
        <v>15</v>
      </c>
      <c r="B206" s="292" t="s">
        <v>682</v>
      </c>
      <c r="C206" s="293"/>
      <c r="D206" s="293"/>
      <c r="E206" s="293"/>
      <c r="F206" s="293"/>
      <c r="G206" s="293"/>
      <c r="H206" s="294"/>
    </row>
    <row r="207" spans="1:8" ht="15" customHeight="1">
      <c r="A207" s="291">
        <v>17</v>
      </c>
      <c r="B207" s="292" t="s">
        <v>683</v>
      </c>
      <c r="C207" s="293"/>
      <c r="D207" s="293"/>
      <c r="E207" s="293"/>
      <c r="F207" s="293"/>
      <c r="G207" s="293"/>
      <c r="H207" s="294"/>
    </row>
    <row r="208" spans="1:8" ht="15" customHeight="1">
      <c r="A208" s="291">
        <v>18</v>
      </c>
      <c r="B208" s="292" t="s">
        <v>684</v>
      </c>
      <c r="C208" s="293"/>
      <c r="D208" s="293"/>
      <c r="E208" s="293"/>
      <c r="F208" s="293"/>
      <c r="G208" s="293"/>
      <c r="H208" s="294"/>
    </row>
    <row r="209" spans="1:8" ht="15" customHeight="1">
      <c r="A209" s="291">
        <v>20</v>
      </c>
      <c r="B209" s="292" t="s">
        <v>685</v>
      </c>
      <c r="C209" s="293"/>
      <c r="D209" s="293"/>
      <c r="E209" s="293"/>
      <c r="F209" s="293"/>
      <c r="G209" s="293"/>
      <c r="H209" s="294"/>
    </row>
    <row r="210" spans="1:8" ht="15" customHeight="1">
      <c r="A210" s="291">
        <v>25</v>
      </c>
      <c r="B210" s="292" t="s">
        <v>686</v>
      </c>
      <c r="C210" s="293"/>
      <c r="D210" s="293"/>
      <c r="E210" s="293"/>
      <c r="F210" s="293"/>
      <c r="G210" s="293"/>
      <c r="H210" s="294"/>
    </row>
    <row r="211" spans="1:8" ht="15" customHeight="1">
      <c r="A211" s="291">
        <v>27</v>
      </c>
      <c r="B211" s="292" t="s">
        <v>687</v>
      </c>
      <c r="C211" s="293"/>
      <c r="D211" s="293"/>
      <c r="E211" s="293"/>
      <c r="F211" s="293"/>
      <c r="G211" s="293"/>
      <c r="H211" s="294"/>
    </row>
    <row r="212" spans="1:8" ht="15" customHeight="1">
      <c r="A212" s="291">
        <v>28</v>
      </c>
      <c r="B212" s="292" t="s">
        <v>688</v>
      </c>
      <c r="C212" s="293"/>
      <c r="D212" s="293"/>
      <c r="E212" s="293"/>
      <c r="F212" s="293"/>
      <c r="G212" s="293"/>
      <c r="H212" s="294"/>
    </row>
    <row r="213" spans="1:8" ht="15" customHeight="1">
      <c r="A213" s="291">
        <v>30</v>
      </c>
      <c r="B213" s="292" t="s">
        <v>689</v>
      </c>
      <c r="C213" s="295"/>
      <c r="D213" s="295"/>
      <c r="E213" s="295"/>
      <c r="F213" s="295"/>
      <c r="G213" s="295"/>
      <c r="H213" s="296"/>
    </row>
    <row r="214" spans="1:8" ht="15" customHeight="1">
      <c r="A214" s="291">
        <v>32</v>
      </c>
      <c r="B214" s="292" t="s">
        <v>690</v>
      </c>
      <c r="C214" s="293"/>
      <c r="D214" s="293"/>
      <c r="E214" s="293"/>
      <c r="F214" s="293"/>
      <c r="G214" s="293"/>
      <c r="H214" s="294"/>
    </row>
    <row r="215" spans="1:8" ht="15" customHeight="1">
      <c r="A215" s="291">
        <v>33</v>
      </c>
      <c r="B215" s="292" t="s">
        <v>691</v>
      </c>
      <c r="C215" s="295"/>
      <c r="D215" s="295"/>
      <c r="E215" s="295"/>
      <c r="F215" s="295"/>
      <c r="G215" s="295"/>
      <c r="H215" s="296"/>
    </row>
    <row r="216" spans="1:8" ht="15" customHeight="1">
      <c r="A216" s="291">
        <v>34</v>
      </c>
      <c r="B216" s="292" t="s">
        <v>692</v>
      </c>
      <c r="C216" s="295"/>
      <c r="D216" s="295"/>
      <c r="E216" s="295"/>
      <c r="F216" s="295"/>
      <c r="G216" s="295"/>
      <c r="H216" s="296"/>
    </row>
    <row r="217" spans="1:8" ht="15" customHeight="1">
      <c r="A217" s="291">
        <v>36</v>
      </c>
      <c r="B217" s="292" t="s">
        <v>693</v>
      </c>
      <c r="C217" s="295"/>
      <c r="D217" s="295"/>
      <c r="E217" s="295"/>
      <c r="F217" s="295"/>
      <c r="G217" s="295"/>
      <c r="H217" s="296"/>
    </row>
    <row r="218" spans="1:8" ht="15" customHeight="1">
      <c r="A218" s="291">
        <v>40</v>
      </c>
      <c r="B218" s="292" t="s">
        <v>694</v>
      </c>
      <c r="C218" s="295"/>
      <c r="D218" s="295"/>
      <c r="E218" s="295"/>
      <c r="F218" s="295"/>
      <c r="G218" s="295"/>
      <c r="H218" s="296"/>
    </row>
    <row r="219" spans="1:8" ht="15" customHeight="1">
      <c r="A219" s="291">
        <v>41</v>
      </c>
      <c r="B219" s="292" t="s">
        <v>695</v>
      </c>
      <c r="C219" s="297"/>
      <c r="D219" s="297"/>
      <c r="E219" s="297"/>
      <c r="F219" s="297"/>
      <c r="G219" s="297"/>
      <c r="H219" s="298"/>
    </row>
    <row r="220" spans="1:8" ht="15" customHeight="1">
      <c r="A220" s="291">
        <v>48</v>
      </c>
      <c r="B220" s="292" t="s">
        <v>696</v>
      </c>
      <c r="C220" s="295"/>
      <c r="D220" s="295"/>
      <c r="E220" s="295"/>
      <c r="F220" s="295"/>
      <c r="G220" s="295"/>
      <c r="H220" s="296"/>
    </row>
    <row r="221" spans="1:8" ht="15" customHeight="1">
      <c r="A221" s="291">
        <v>49</v>
      </c>
      <c r="B221" s="292" t="s">
        <v>697</v>
      </c>
      <c r="C221" s="293"/>
      <c r="D221" s="293"/>
      <c r="E221" s="293"/>
      <c r="F221" s="293"/>
      <c r="G221" s="293"/>
      <c r="H221" s="294"/>
    </row>
    <row r="222" spans="1:8" ht="15" customHeight="1">
      <c r="A222" s="291">
        <v>52</v>
      </c>
      <c r="B222" s="292" t="s">
        <v>698</v>
      </c>
      <c r="C222" s="295"/>
      <c r="D222" s="295"/>
      <c r="E222" s="295"/>
      <c r="F222" s="295"/>
      <c r="G222" s="295"/>
      <c r="H222" s="296"/>
    </row>
    <row r="223" spans="1:8" ht="15" customHeight="1">
      <c r="A223" s="291">
        <v>54</v>
      </c>
      <c r="B223" s="292" t="s">
        <v>699</v>
      </c>
      <c r="C223" s="295"/>
      <c r="D223" s="295"/>
      <c r="E223" s="295"/>
      <c r="F223" s="295"/>
      <c r="G223" s="295"/>
      <c r="H223" s="296"/>
    </row>
    <row r="224" spans="1:8" ht="15" customHeight="1">
      <c r="A224" s="291">
        <v>55</v>
      </c>
      <c r="B224" s="292" t="s">
        <v>700</v>
      </c>
      <c r="C224" s="297"/>
      <c r="D224" s="297"/>
      <c r="E224" s="297"/>
      <c r="F224" s="297"/>
      <c r="G224" s="297"/>
      <c r="H224" s="298"/>
    </row>
    <row r="225" spans="1:8" ht="15" customHeight="1">
      <c r="A225" s="291">
        <v>60</v>
      </c>
      <c r="B225" s="292" t="s">
        <v>701</v>
      </c>
      <c r="C225" s="293"/>
      <c r="D225" s="293"/>
      <c r="E225" s="293"/>
      <c r="F225" s="293"/>
      <c r="G225" s="293"/>
      <c r="H225" s="294"/>
    </row>
    <row r="226" spans="1:8" ht="15" customHeight="1">
      <c r="A226" s="291">
        <v>61</v>
      </c>
      <c r="B226" s="292" t="s">
        <v>702</v>
      </c>
      <c r="C226" s="297"/>
      <c r="D226" s="297"/>
      <c r="E226" s="297"/>
      <c r="F226" s="297"/>
      <c r="G226" s="297"/>
      <c r="H226" s="298"/>
    </row>
    <row r="227" spans="1:8" ht="15" customHeight="1">
      <c r="A227" s="291">
        <v>65</v>
      </c>
      <c r="B227" s="292" t="s">
        <v>703</v>
      </c>
      <c r="C227" s="295"/>
      <c r="D227" s="295"/>
      <c r="E227" s="295"/>
      <c r="F227" s="295"/>
      <c r="G227" s="295"/>
      <c r="H227" s="296"/>
    </row>
    <row r="228" spans="1:8" ht="15" customHeight="1">
      <c r="A228" s="291">
        <v>76</v>
      </c>
      <c r="B228" s="292" t="s">
        <v>704</v>
      </c>
      <c r="C228" s="295"/>
      <c r="D228" s="295"/>
      <c r="E228" s="295"/>
      <c r="F228" s="295"/>
      <c r="G228" s="295"/>
      <c r="H228" s="296"/>
    </row>
    <row r="229" spans="1:8" ht="15" customHeight="1">
      <c r="A229" s="291">
        <v>77</v>
      </c>
      <c r="B229" s="292" t="s">
        <v>705</v>
      </c>
      <c r="C229" s="295"/>
      <c r="D229" s="295"/>
      <c r="E229" s="295"/>
      <c r="F229" s="295"/>
      <c r="G229" s="295"/>
      <c r="H229" s="296"/>
    </row>
    <row r="230" spans="1:8" ht="15" customHeight="1">
      <c r="A230" s="291">
        <v>80</v>
      </c>
      <c r="B230" s="292" t="s">
        <v>706</v>
      </c>
      <c r="C230" s="295"/>
      <c r="D230" s="295"/>
      <c r="E230" s="295"/>
      <c r="F230" s="295"/>
      <c r="G230" s="295"/>
      <c r="H230" s="296"/>
    </row>
    <row r="231" spans="1:8" ht="15" customHeight="1">
      <c r="A231" s="291">
        <v>86</v>
      </c>
      <c r="B231" s="292" t="s">
        <v>707</v>
      </c>
      <c r="C231" s="295"/>
      <c r="D231" s="295"/>
      <c r="E231" s="295"/>
      <c r="F231" s="295"/>
      <c r="G231" s="295"/>
      <c r="H231" s="296"/>
    </row>
    <row r="232" spans="1:8" ht="15" customHeight="1">
      <c r="A232" s="291">
        <v>90</v>
      </c>
      <c r="B232" s="292" t="s">
        <v>708</v>
      </c>
      <c r="C232" s="293"/>
      <c r="D232" s="293"/>
      <c r="E232" s="293"/>
      <c r="F232" s="293"/>
      <c r="G232" s="293"/>
      <c r="H232" s="294"/>
    </row>
    <row r="233" spans="1:8" ht="15" customHeight="1">
      <c r="A233" s="291">
        <v>95</v>
      </c>
      <c r="B233" s="292" t="s">
        <v>709</v>
      </c>
      <c r="C233" s="295"/>
      <c r="D233" s="295"/>
      <c r="E233" s="295"/>
      <c r="F233" s="295"/>
      <c r="G233" s="295"/>
      <c r="H233" s="296"/>
    </row>
    <row r="234" spans="1:8" ht="15" customHeight="1">
      <c r="A234" s="291">
        <v>96</v>
      </c>
      <c r="B234" s="292" t="s">
        <v>710</v>
      </c>
      <c r="C234" s="293"/>
      <c r="D234" s="293"/>
      <c r="E234" s="293"/>
      <c r="F234" s="293"/>
      <c r="G234" s="293"/>
      <c r="H234" s="294"/>
    </row>
    <row r="235" spans="1:8" ht="15" customHeight="1">
      <c r="A235" s="291">
        <v>102</v>
      </c>
      <c r="B235" s="292" t="s">
        <v>711</v>
      </c>
      <c r="C235" s="293"/>
      <c r="D235" s="293"/>
      <c r="E235" s="293"/>
      <c r="F235" s="293"/>
      <c r="G235" s="293"/>
      <c r="H235" s="294"/>
    </row>
    <row r="236" spans="1:8" ht="15" customHeight="1">
      <c r="A236" s="291">
        <v>106</v>
      </c>
      <c r="B236" s="292" t="s">
        <v>712</v>
      </c>
      <c r="C236" s="295"/>
      <c r="D236" s="295"/>
      <c r="E236" s="295"/>
      <c r="F236" s="295"/>
      <c r="G236" s="295"/>
      <c r="H236" s="296"/>
    </row>
    <row r="237" spans="1:8" ht="15" customHeight="1">
      <c r="A237" s="291">
        <v>110</v>
      </c>
      <c r="B237" s="292" t="s">
        <v>713</v>
      </c>
      <c r="C237" s="297"/>
      <c r="D237" s="297"/>
      <c r="E237" s="297"/>
      <c r="F237" s="297"/>
      <c r="G237" s="297"/>
      <c r="H237" s="298"/>
    </row>
    <row r="238" spans="1:8" ht="15" customHeight="1">
      <c r="A238" s="291">
        <v>120</v>
      </c>
      <c r="B238" s="292" t="s">
        <v>714</v>
      </c>
      <c r="C238" s="295"/>
      <c r="D238" s="295"/>
      <c r="E238" s="295"/>
      <c r="F238" s="295"/>
      <c r="G238" s="295"/>
      <c r="H238" s="296"/>
    </row>
    <row r="239" spans="1:8" ht="15" customHeight="1">
      <c r="A239" s="291">
        <v>121</v>
      </c>
      <c r="B239" s="292" t="s">
        <v>715</v>
      </c>
      <c r="C239" s="293"/>
      <c r="D239" s="293"/>
      <c r="E239" s="293"/>
      <c r="F239" s="293"/>
      <c r="G239" s="293"/>
      <c r="H239" s="294"/>
    </row>
    <row r="240" spans="1:8" ht="15" customHeight="1">
      <c r="A240" s="291">
        <v>122</v>
      </c>
      <c r="B240" s="292" t="s">
        <v>716</v>
      </c>
      <c r="C240" s="293"/>
      <c r="D240" s="293"/>
      <c r="E240" s="293"/>
      <c r="F240" s="293"/>
      <c r="G240" s="293"/>
      <c r="H240" s="294"/>
    </row>
    <row r="241" spans="1:8" ht="15" customHeight="1">
      <c r="A241" s="291">
        <v>123</v>
      </c>
      <c r="B241" s="292" t="s">
        <v>717</v>
      </c>
      <c r="C241" s="293"/>
      <c r="D241" s="293"/>
      <c r="E241" s="293"/>
      <c r="F241" s="293"/>
      <c r="G241" s="293"/>
      <c r="H241" s="294"/>
    </row>
    <row r="242" spans="1:8" ht="15" customHeight="1">
      <c r="A242" s="291">
        <v>160</v>
      </c>
      <c r="B242" s="292" t="s">
        <v>718</v>
      </c>
      <c r="C242" s="293"/>
      <c r="D242" s="293"/>
      <c r="E242" s="293"/>
      <c r="F242" s="293"/>
      <c r="G242" s="293"/>
      <c r="H242" s="294"/>
    </row>
    <row r="243" spans="1:8" ht="15" customHeight="1">
      <c r="A243" s="291">
        <v>185</v>
      </c>
      <c r="B243" s="292" t="s">
        <v>719</v>
      </c>
      <c r="C243" s="293"/>
      <c r="D243" s="293"/>
      <c r="E243" s="293"/>
      <c r="F243" s="293"/>
      <c r="G243" s="293"/>
      <c r="H243" s="294"/>
    </row>
    <row r="244" spans="1:8" ht="15" customHeight="1">
      <c r="A244" s="291">
        <v>196</v>
      </c>
      <c r="B244" s="292" t="s">
        <v>720</v>
      </c>
      <c r="C244" s="299"/>
      <c r="D244" s="299"/>
      <c r="E244" s="299"/>
      <c r="F244" s="299"/>
      <c r="G244" s="299"/>
      <c r="H244" s="300"/>
    </row>
    <row r="245" spans="1:8" ht="15" customHeight="1">
      <c r="A245" s="291">
        <v>240</v>
      </c>
      <c r="B245" s="292" t="s">
        <v>721</v>
      </c>
      <c r="C245" s="299"/>
      <c r="D245" s="299"/>
      <c r="E245" s="299"/>
      <c r="F245" s="299"/>
      <c r="G245" s="299"/>
      <c r="H245" s="300"/>
    </row>
    <row r="246" spans="1:8" ht="15" customHeight="1">
      <c r="A246" s="291">
        <v>241</v>
      </c>
      <c r="B246" s="292" t="s">
        <v>722</v>
      </c>
      <c r="C246" s="299"/>
      <c r="D246" s="299"/>
      <c r="E246" s="299"/>
      <c r="F246" s="299"/>
      <c r="G246" s="299"/>
      <c r="H246" s="300"/>
    </row>
    <row r="247" spans="1:8" ht="15" customHeight="1">
      <c r="A247" s="291">
        <v>242</v>
      </c>
      <c r="B247" s="292" t="s">
        <v>723</v>
      </c>
      <c r="C247" s="299"/>
      <c r="D247" s="299"/>
      <c r="E247" s="299"/>
      <c r="F247" s="299"/>
      <c r="G247" s="299"/>
      <c r="H247" s="300"/>
    </row>
    <row r="248" spans="1:8" ht="15" customHeight="1">
      <c r="A248" s="291">
        <v>250</v>
      </c>
      <c r="B248" s="292" t="s">
        <v>724</v>
      </c>
      <c r="C248" s="299"/>
      <c r="D248" s="299"/>
      <c r="E248" s="299"/>
      <c r="F248" s="299"/>
      <c r="G248" s="299"/>
      <c r="H248" s="300"/>
    </row>
    <row r="249" spans="1:8" ht="15" customHeight="1">
      <c r="A249" s="291">
        <v>256</v>
      </c>
      <c r="B249" s="292" t="s">
        <v>725</v>
      </c>
      <c r="C249" s="299"/>
      <c r="D249" s="299"/>
      <c r="E249" s="299"/>
      <c r="F249" s="299"/>
      <c r="G249" s="299"/>
      <c r="H249" s="300"/>
    </row>
    <row r="250" spans="1:8" ht="15" customHeight="1">
      <c r="A250" s="301">
        <v>258</v>
      </c>
      <c r="B250" s="302" t="s">
        <v>726</v>
      </c>
      <c r="C250" s="303"/>
      <c r="D250" s="303"/>
      <c r="E250" s="303"/>
      <c r="F250" s="303"/>
      <c r="G250" s="303"/>
      <c r="H250" s="304"/>
    </row>
    <row r="251" ht="12.75"/>
    <row r="252" ht="12.75"/>
    <row r="253" spans="1:8" ht="30" customHeight="1">
      <c r="A253" s="439" t="s">
        <v>3567</v>
      </c>
      <c r="B253" s="440"/>
      <c r="C253" s="441" t="s">
        <v>2998</v>
      </c>
      <c r="D253" s="442"/>
      <c r="E253" s="443"/>
      <c r="F253" s="441" t="s">
        <v>3564</v>
      </c>
      <c r="G253" s="442"/>
      <c r="H253" s="443"/>
    </row>
    <row r="254" spans="1:8" ht="15" customHeight="1">
      <c r="A254" s="305" t="s">
        <v>3008</v>
      </c>
      <c r="B254" s="434" t="s">
        <v>3568</v>
      </c>
      <c r="C254" s="435"/>
      <c r="D254" s="435"/>
      <c r="E254" s="435"/>
      <c r="F254" s="435"/>
      <c r="G254" s="435"/>
      <c r="H254" s="436"/>
    </row>
    <row r="255" spans="1:8" ht="15" customHeight="1">
      <c r="A255" s="306">
        <v>111</v>
      </c>
      <c r="B255" s="437" t="s">
        <v>3569</v>
      </c>
      <c r="C255" s="437"/>
      <c r="D255" s="437"/>
      <c r="E255" s="437"/>
      <c r="F255" s="437"/>
      <c r="G255" s="437"/>
      <c r="H255" s="438"/>
    </row>
    <row r="256" spans="1:8" ht="15" customHeight="1">
      <c r="A256" s="307">
        <v>112</v>
      </c>
      <c r="B256" s="430" t="s">
        <v>3570</v>
      </c>
      <c r="C256" s="430"/>
      <c r="D256" s="430"/>
      <c r="E256" s="430"/>
      <c r="F256" s="430"/>
      <c r="G256" s="430"/>
      <c r="H256" s="431"/>
    </row>
    <row r="257" spans="1:8" ht="15" customHeight="1">
      <c r="A257" s="307">
        <v>113</v>
      </c>
      <c r="B257" s="430" t="s">
        <v>3571</v>
      </c>
      <c r="C257" s="430"/>
      <c r="D257" s="430"/>
      <c r="E257" s="430"/>
      <c r="F257" s="430"/>
      <c r="G257" s="430"/>
      <c r="H257" s="431"/>
    </row>
    <row r="258" spans="1:8" ht="15" customHeight="1">
      <c r="A258" s="307">
        <v>114</v>
      </c>
      <c r="B258" s="430" t="s">
        <v>3572</v>
      </c>
      <c r="C258" s="430"/>
      <c r="D258" s="430"/>
      <c r="E258" s="430"/>
      <c r="F258" s="430"/>
      <c r="G258" s="430"/>
      <c r="H258" s="431"/>
    </row>
    <row r="259" spans="1:8" ht="15" customHeight="1">
      <c r="A259" s="307">
        <v>115</v>
      </c>
      <c r="B259" s="430" t="s">
        <v>3573</v>
      </c>
      <c r="C259" s="430"/>
      <c r="D259" s="430"/>
      <c r="E259" s="430"/>
      <c r="F259" s="430"/>
      <c r="G259" s="430"/>
      <c r="H259" s="431"/>
    </row>
    <row r="260" spans="1:8" ht="15" customHeight="1">
      <c r="A260" s="307">
        <v>116</v>
      </c>
      <c r="B260" s="430" t="s">
        <v>3574</v>
      </c>
      <c r="C260" s="430"/>
      <c r="D260" s="430"/>
      <c r="E260" s="430"/>
      <c r="F260" s="430"/>
      <c r="G260" s="430"/>
      <c r="H260" s="431"/>
    </row>
    <row r="261" spans="1:8" ht="15" customHeight="1">
      <c r="A261" s="307">
        <v>119</v>
      </c>
      <c r="B261" s="430" t="s">
        <v>3575</v>
      </c>
      <c r="C261" s="430"/>
      <c r="D261" s="430"/>
      <c r="E261" s="430"/>
      <c r="F261" s="430"/>
      <c r="G261" s="430"/>
      <c r="H261" s="431"/>
    </row>
    <row r="262" spans="1:8" ht="15" customHeight="1">
      <c r="A262" s="307">
        <v>121</v>
      </c>
      <c r="B262" s="430" t="s">
        <v>3576</v>
      </c>
      <c r="C262" s="430"/>
      <c r="D262" s="430"/>
      <c r="E262" s="430"/>
      <c r="F262" s="430"/>
      <c r="G262" s="430"/>
      <c r="H262" s="431"/>
    </row>
    <row r="263" spans="1:8" ht="15" customHeight="1">
      <c r="A263" s="307">
        <v>122</v>
      </c>
      <c r="B263" s="430" t="s">
        <v>3577</v>
      </c>
      <c r="C263" s="430"/>
      <c r="D263" s="430"/>
      <c r="E263" s="430"/>
      <c r="F263" s="430"/>
      <c r="G263" s="430"/>
      <c r="H263" s="431"/>
    </row>
    <row r="264" spans="1:8" ht="15" customHeight="1">
      <c r="A264" s="307">
        <v>123</v>
      </c>
      <c r="B264" s="430" t="s">
        <v>3578</v>
      </c>
      <c r="C264" s="430"/>
      <c r="D264" s="430"/>
      <c r="E264" s="430"/>
      <c r="F264" s="430"/>
      <c r="G264" s="430"/>
      <c r="H264" s="431"/>
    </row>
    <row r="265" spans="1:8" ht="15" customHeight="1">
      <c r="A265" s="307">
        <v>124</v>
      </c>
      <c r="B265" s="430" t="s">
        <v>3579</v>
      </c>
      <c r="C265" s="430"/>
      <c r="D265" s="430"/>
      <c r="E265" s="430"/>
      <c r="F265" s="430"/>
      <c r="G265" s="430"/>
      <c r="H265" s="431"/>
    </row>
    <row r="266" spans="1:8" ht="15" customHeight="1">
      <c r="A266" s="307">
        <v>125</v>
      </c>
      <c r="B266" s="430" t="s">
        <v>3580</v>
      </c>
      <c r="C266" s="430"/>
      <c r="D266" s="430"/>
      <c r="E266" s="430"/>
      <c r="F266" s="430"/>
      <c r="G266" s="430"/>
      <c r="H266" s="431"/>
    </row>
    <row r="267" spans="1:8" ht="15" customHeight="1">
      <c r="A267" s="307">
        <v>126</v>
      </c>
      <c r="B267" s="430" t="s">
        <v>3581</v>
      </c>
      <c r="C267" s="430"/>
      <c r="D267" s="430"/>
      <c r="E267" s="430"/>
      <c r="F267" s="430"/>
      <c r="G267" s="430"/>
      <c r="H267" s="431"/>
    </row>
    <row r="268" spans="1:8" ht="15" customHeight="1">
      <c r="A268" s="307">
        <v>127</v>
      </c>
      <c r="B268" s="430" t="s">
        <v>3582</v>
      </c>
      <c r="C268" s="430"/>
      <c r="D268" s="430"/>
      <c r="E268" s="430"/>
      <c r="F268" s="430"/>
      <c r="G268" s="430"/>
      <c r="H268" s="431"/>
    </row>
    <row r="269" spans="1:8" ht="15" customHeight="1">
      <c r="A269" s="307">
        <v>128</v>
      </c>
      <c r="B269" s="430" t="s">
        <v>3583</v>
      </c>
      <c r="C269" s="430"/>
      <c r="D269" s="430"/>
      <c r="E269" s="430"/>
      <c r="F269" s="430"/>
      <c r="G269" s="430"/>
      <c r="H269" s="431"/>
    </row>
    <row r="270" spans="1:8" ht="15" customHeight="1">
      <c r="A270" s="307">
        <v>129</v>
      </c>
      <c r="B270" s="430" t="s">
        <v>3584</v>
      </c>
      <c r="C270" s="430"/>
      <c r="D270" s="430"/>
      <c r="E270" s="430"/>
      <c r="F270" s="430"/>
      <c r="G270" s="430"/>
      <c r="H270" s="431"/>
    </row>
    <row r="271" spans="1:8" ht="15" customHeight="1">
      <c r="A271" s="307">
        <v>130</v>
      </c>
      <c r="B271" s="430" t="s">
        <v>3585</v>
      </c>
      <c r="C271" s="430"/>
      <c r="D271" s="430"/>
      <c r="E271" s="430"/>
      <c r="F271" s="430"/>
      <c r="G271" s="430"/>
      <c r="H271" s="431"/>
    </row>
    <row r="272" spans="1:8" ht="15" customHeight="1">
      <c r="A272" s="307">
        <v>141</v>
      </c>
      <c r="B272" s="430" t="s">
        <v>3586</v>
      </c>
      <c r="C272" s="430"/>
      <c r="D272" s="430"/>
      <c r="E272" s="430"/>
      <c r="F272" s="430"/>
      <c r="G272" s="430"/>
      <c r="H272" s="431"/>
    </row>
    <row r="273" spans="1:8" ht="15" customHeight="1">
      <c r="A273" s="307">
        <v>142</v>
      </c>
      <c r="B273" s="430" t="s">
        <v>3587</v>
      </c>
      <c r="C273" s="430"/>
      <c r="D273" s="430"/>
      <c r="E273" s="430"/>
      <c r="F273" s="430"/>
      <c r="G273" s="430"/>
      <c r="H273" s="431"/>
    </row>
    <row r="274" spans="1:8" ht="15" customHeight="1">
      <c r="A274" s="307">
        <v>143</v>
      </c>
      <c r="B274" s="430" t="s">
        <v>3588</v>
      </c>
      <c r="C274" s="430"/>
      <c r="D274" s="430"/>
      <c r="E274" s="430"/>
      <c r="F274" s="430"/>
      <c r="G274" s="430"/>
      <c r="H274" s="431"/>
    </row>
    <row r="275" spans="1:8" ht="15" customHeight="1">
      <c r="A275" s="307">
        <v>144</v>
      </c>
      <c r="B275" s="430" t="s">
        <v>3589</v>
      </c>
      <c r="C275" s="430"/>
      <c r="D275" s="430"/>
      <c r="E275" s="430"/>
      <c r="F275" s="430"/>
      <c r="G275" s="430"/>
      <c r="H275" s="431"/>
    </row>
    <row r="276" spans="1:8" ht="15" customHeight="1">
      <c r="A276" s="307">
        <v>145</v>
      </c>
      <c r="B276" s="430" t="s">
        <v>3590</v>
      </c>
      <c r="C276" s="430"/>
      <c r="D276" s="430"/>
      <c r="E276" s="430"/>
      <c r="F276" s="430"/>
      <c r="G276" s="430"/>
      <c r="H276" s="431"/>
    </row>
    <row r="277" spans="1:8" ht="15" customHeight="1">
      <c r="A277" s="307">
        <v>146</v>
      </c>
      <c r="B277" s="430" t="s">
        <v>3591</v>
      </c>
      <c r="C277" s="430"/>
      <c r="D277" s="430"/>
      <c r="E277" s="430"/>
      <c r="F277" s="430"/>
      <c r="G277" s="430"/>
      <c r="H277" s="431"/>
    </row>
    <row r="278" spans="1:8" ht="15" customHeight="1">
      <c r="A278" s="307">
        <v>147</v>
      </c>
      <c r="B278" s="430" t="s">
        <v>3592</v>
      </c>
      <c r="C278" s="430"/>
      <c r="D278" s="430"/>
      <c r="E278" s="430"/>
      <c r="F278" s="430"/>
      <c r="G278" s="430"/>
      <c r="H278" s="431"/>
    </row>
    <row r="279" spans="1:8" ht="15" customHeight="1">
      <c r="A279" s="307">
        <v>149</v>
      </c>
      <c r="B279" s="430" t="s">
        <v>3593</v>
      </c>
      <c r="C279" s="430"/>
      <c r="D279" s="430"/>
      <c r="E279" s="430"/>
      <c r="F279" s="430"/>
      <c r="G279" s="430"/>
      <c r="H279" s="431"/>
    </row>
    <row r="280" spans="1:8" ht="15" customHeight="1">
      <c r="A280" s="307">
        <v>150</v>
      </c>
      <c r="B280" s="430" t="s">
        <v>3594</v>
      </c>
      <c r="C280" s="430"/>
      <c r="D280" s="430"/>
      <c r="E280" s="430"/>
      <c r="F280" s="430"/>
      <c r="G280" s="430"/>
      <c r="H280" s="431"/>
    </row>
    <row r="281" spans="1:8" ht="15" customHeight="1">
      <c r="A281" s="307">
        <v>161</v>
      </c>
      <c r="B281" s="430" t="s">
        <v>3595</v>
      </c>
      <c r="C281" s="430"/>
      <c r="D281" s="430"/>
      <c r="E281" s="430"/>
      <c r="F281" s="430"/>
      <c r="G281" s="430"/>
      <c r="H281" s="431"/>
    </row>
    <row r="282" spans="1:8" ht="15" customHeight="1">
      <c r="A282" s="307">
        <v>162</v>
      </c>
      <c r="B282" s="430" t="s">
        <v>3596</v>
      </c>
      <c r="C282" s="430"/>
      <c r="D282" s="430"/>
      <c r="E282" s="430"/>
      <c r="F282" s="430"/>
      <c r="G282" s="430"/>
      <c r="H282" s="431"/>
    </row>
    <row r="283" spans="1:8" ht="15" customHeight="1">
      <c r="A283" s="307">
        <v>163</v>
      </c>
      <c r="B283" s="430" t="s">
        <v>3597</v>
      </c>
      <c r="C283" s="430"/>
      <c r="D283" s="430"/>
      <c r="E283" s="430"/>
      <c r="F283" s="430"/>
      <c r="G283" s="430"/>
      <c r="H283" s="431"/>
    </row>
    <row r="284" spans="1:8" ht="15" customHeight="1">
      <c r="A284" s="307">
        <v>164</v>
      </c>
      <c r="B284" s="430" t="s">
        <v>3598</v>
      </c>
      <c r="C284" s="430"/>
      <c r="D284" s="430"/>
      <c r="E284" s="430"/>
      <c r="F284" s="430"/>
      <c r="G284" s="430"/>
      <c r="H284" s="431"/>
    </row>
    <row r="285" spans="1:8" ht="15" customHeight="1">
      <c r="A285" s="307">
        <v>170</v>
      </c>
      <c r="B285" s="430" t="s">
        <v>3599</v>
      </c>
      <c r="C285" s="430"/>
      <c r="D285" s="430"/>
      <c r="E285" s="430"/>
      <c r="F285" s="430"/>
      <c r="G285" s="430"/>
      <c r="H285" s="431"/>
    </row>
    <row r="286" spans="1:8" ht="15" customHeight="1">
      <c r="A286" s="307">
        <v>210</v>
      </c>
      <c r="B286" s="430" t="s">
        <v>3600</v>
      </c>
      <c r="C286" s="430"/>
      <c r="D286" s="430"/>
      <c r="E286" s="430"/>
      <c r="F286" s="430"/>
      <c r="G286" s="430"/>
      <c r="H286" s="431"/>
    </row>
    <row r="287" spans="1:8" ht="15" customHeight="1">
      <c r="A287" s="307">
        <v>220</v>
      </c>
      <c r="B287" s="430" t="s">
        <v>3601</v>
      </c>
      <c r="C287" s="430"/>
      <c r="D287" s="430"/>
      <c r="E287" s="430"/>
      <c r="F287" s="430"/>
      <c r="G287" s="430"/>
      <c r="H287" s="431"/>
    </row>
    <row r="288" spans="1:8" ht="15" customHeight="1">
      <c r="A288" s="307">
        <v>230</v>
      </c>
      <c r="B288" s="430" t="s">
        <v>3602</v>
      </c>
      <c r="C288" s="430"/>
      <c r="D288" s="430"/>
      <c r="E288" s="430"/>
      <c r="F288" s="430"/>
      <c r="G288" s="430"/>
      <c r="H288" s="431"/>
    </row>
    <row r="289" spans="1:8" ht="15" customHeight="1">
      <c r="A289" s="307">
        <v>240</v>
      </c>
      <c r="B289" s="430" t="s">
        <v>3603</v>
      </c>
      <c r="C289" s="430"/>
      <c r="D289" s="430"/>
      <c r="E289" s="430"/>
      <c r="F289" s="430"/>
      <c r="G289" s="430"/>
      <c r="H289" s="431"/>
    </row>
    <row r="290" spans="1:8" ht="15" customHeight="1">
      <c r="A290" s="307">
        <v>311</v>
      </c>
      <c r="B290" s="430" t="s">
        <v>3604</v>
      </c>
      <c r="C290" s="430"/>
      <c r="D290" s="430"/>
      <c r="E290" s="430"/>
      <c r="F290" s="430"/>
      <c r="G290" s="430"/>
      <c r="H290" s="431"/>
    </row>
    <row r="291" spans="1:8" ht="15" customHeight="1">
      <c r="A291" s="307">
        <v>312</v>
      </c>
      <c r="B291" s="430" t="s">
        <v>3605</v>
      </c>
      <c r="C291" s="430"/>
      <c r="D291" s="430"/>
      <c r="E291" s="430"/>
      <c r="F291" s="430"/>
      <c r="G291" s="430"/>
      <c r="H291" s="431"/>
    </row>
    <row r="292" spans="1:8" ht="15" customHeight="1">
      <c r="A292" s="307">
        <v>321</v>
      </c>
      <c r="B292" s="430" t="s">
        <v>3606</v>
      </c>
      <c r="C292" s="430"/>
      <c r="D292" s="430"/>
      <c r="E292" s="430"/>
      <c r="F292" s="430"/>
      <c r="G292" s="430"/>
      <c r="H292" s="431"/>
    </row>
    <row r="293" spans="1:8" ht="15" customHeight="1">
      <c r="A293" s="307">
        <v>322</v>
      </c>
      <c r="B293" s="430" t="s">
        <v>3607</v>
      </c>
      <c r="C293" s="430"/>
      <c r="D293" s="430"/>
      <c r="E293" s="430"/>
      <c r="F293" s="430"/>
      <c r="G293" s="430"/>
      <c r="H293" s="431"/>
    </row>
    <row r="294" spans="1:8" ht="15" customHeight="1">
      <c r="A294" s="307">
        <v>510</v>
      </c>
      <c r="B294" s="430" t="s">
        <v>3608</v>
      </c>
      <c r="C294" s="430"/>
      <c r="D294" s="430"/>
      <c r="E294" s="430"/>
      <c r="F294" s="430"/>
      <c r="G294" s="430"/>
      <c r="H294" s="431"/>
    </row>
    <row r="295" spans="1:8" ht="15" customHeight="1">
      <c r="A295" s="307">
        <v>520</v>
      </c>
      <c r="B295" s="430" t="s">
        <v>3609</v>
      </c>
      <c r="C295" s="430"/>
      <c r="D295" s="430"/>
      <c r="E295" s="430"/>
      <c r="F295" s="430"/>
      <c r="G295" s="430"/>
      <c r="H295" s="431"/>
    </row>
    <row r="296" spans="1:8" ht="15" customHeight="1">
      <c r="A296" s="307">
        <v>610</v>
      </c>
      <c r="B296" s="430" t="s">
        <v>3610</v>
      </c>
      <c r="C296" s="430"/>
      <c r="D296" s="430"/>
      <c r="E296" s="430"/>
      <c r="F296" s="430"/>
      <c r="G296" s="430"/>
      <c r="H296" s="431"/>
    </row>
    <row r="297" spans="1:8" ht="15" customHeight="1">
      <c r="A297" s="307">
        <v>620</v>
      </c>
      <c r="B297" s="430" t="s">
        <v>3611</v>
      </c>
      <c r="C297" s="430"/>
      <c r="D297" s="430"/>
      <c r="E297" s="430"/>
      <c r="F297" s="430"/>
      <c r="G297" s="430"/>
      <c r="H297" s="431"/>
    </row>
    <row r="298" spans="1:8" ht="15" customHeight="1">
      <c r="A298" s="307">
        <v>710</v>
      </c>
      <c r="B298" s="430" t="s">
        <v>3612</v>
      </c>
      <c r="C298" s="430"/>
      <c r="D298" s="430"/>
      <c r="E298" s="430"/>
      <c r="F298" s="430"/>
      <c r="G298" s="430"/>
      <c r="H298" s="431"/>
    </row>
    <row r="299" spans="1:8" ht="15" customHeight="1">
      <c r="A299" s="307">
        <v>721</v>
      </c>
      <c r="B299" s="430" t="s">
        <v>3613</v>
      </c>
      <c r="C299" s="430"/>
      <c r="D299" s="430"/>
      <c r="E299" s="430"/>
      <c r="F299" s="430"/>
      <c r="G299" s="430"/>
      <c r="H299" s="431"/>
    </row>
    <row r="300" spans="1:8" ht="15" customHeight="1">
      <c r="A300" s="307">
        <v>729</v>
      </c>
      <c r="B300" s="430" t="s">
        <v>3614</v>
      </c>
      <c r="C300" s="430"/>
      <c r="D300" s="430"/>
      <c r="E300" s="430"/>
      <c r="F300" s="430"/>
      <c r="G300" s="430"/>
      <c r="H300" s="431"/>
    </row>
    <row r="301" spans="1:8" ht="15" customHeight="1">
      <c r="A301" s="307">
        <v>811</v>
      </c>
      <c r="B301" s="430" t="s">
        <v>3615</v>
      </c>
      <c r="C301" s="430"/>
      <c r="D301" s="430"/>
      <c r="E301" s="430"/>
      <c r="F301" s="430"/>
      <c r="G301" s="430"/>
      <c r="H301" s="431"/>
    </row>
    <row r="302" spans="1:8" ht="15" customHeight="1">
      <c r="A302" s="307">
        <v>812</v>
      </c>
      <c r="B302" s="430" t="s">
        <v>3616</v>
      </c>
      <c r="C302" s="430"/>
      <c r="D302" s="430"/>
      <c r="E302" s="430"/>
      <c r="F302" s="430"/>
      <c r="G302" s="430"/>
      <c r="H302" s="431"/>
    </row>
    <row r="303" spans="1:8" ht="15" customHeight="1">
      <c r="A303" s="307">
        <v>891</v>
      </c>
      <c r="B303" s="430" t="s">
        <v>3617</v>
      </c>
      <c r="C303" s="430"/>
      <c r="D303" s="430"/>
      <c r="E303" s="430"/>
      <c r="F303" s="430"/>
      <c r="G303" s="430"/>
      <c r="H303" s="431"/>
    </row>
    <row r="304" spans="1:8" ht="15" customHeight="1">
      <c r="A304" s="307">
        <v>892</v>
      </c>
      <c r="B304" s="430" t="s">
        <v>3618</v>
      </c>
      <c r="C304" s="430"/>
      <c r="D304" s="430"/>
      <c r="E304" s="430"/>
      <c r="F304" s="430"/>
      <c r="G304" s="430"/>
      <c r="H304" s="431"/>
    </row>
    <row r="305" spans="1:8" ht="15" customHeight="1">
      <c r="A305" s="307">
        <v>893</v>
      </c>
      <c r="B305" s="430" t="s">
        <v>3619</v>
      </c>
      <c r="C305" s="430"/>
      <c r="D305" s="430"/>
      <c r="E305" s="430"/>
      <c r="F305" s="430"/>
      <c r="G305" s="430"/>
      <c r="H305" s="431"/>
    </row>
    <row r="306" spans="1:8" ht="15" customHeight="1">
      <c r="A306" s="307">
        <v>899</v>
      </c>
      <c r="B306" s="430" t="s">
        <v>3620</v>
      </c>
      <c r="C306" s="430"/>
      <c r="D306" s="430"/>
      <c r="E306" s="430"/>
      <c r="F306" s="430"/>
      <c r="G306" s="430"/>
      <c r="H306" s="431"/>
    </row>
    <row r="307" spans="1:8" ht="15" customHeight="1">
      <c r="A307" s="307">
        <v>910</v>
      </c>
      <c r="B307" s="430" t="s">
        <v>3621</v>
      </c>
      <c r="C307" s="430"/>
      <c r="D307" s="430"/>
      <c r="E307" s="430"/>
      <c r="F307" s="430"/>
      <c r="G307" s="430"/>
      <c r="H307" s="431"/>
    </row>
    <row r="308" spans="1:8" ht="15" customHeight="1">
      <c r="A308" s="307">
        <v>990</v>
      </c>
      <c r="B308" s="430" t="s">
        <v>3622</v>
      </c>
      <c r="C308" s="430"/>
      <c r="D308" s="430"/>
      <c r="E308" s="430"/>
      <c r="F308" s="430"/>
      <c r="G308" s="430"/>
      <c r="H308" s="431"/>
    </row>
    <row r="309" spans="1:8" ht="15" customHeight="1">
      <c r="A309" s="307">
        <v>1011</v>
      </c>
      <c r="B309" s="430" t="s">
        <v>3623</v>
      </c>
      <c r="C309" s="430"/>
      <c r="D309" s="430"/>
      <c r="E309" s="430"/>
      <c r="F309" s="430"/>
      <c r="G309" s="430"/>
      <c r="H309" s="431"/>
    </row>
    <row r="310" spans="1:8" ht="15" customHeight="1">
      <c r="A310" s="307">
        <v>1012</v>
      </c>
      <c r="B310" s="430" t="s">
        <v>3624</v>
      </c>
      <c r="C310" s="430"/>
      <c r="D310" s="430"/>
      <c r="E310" s="430"/>
      <c r="F310" s="430"/>
      <c r="G310" s="430"/>
      <c r="H310" s="431"/>
    </row>
    <row r="311" spans="1:8" ht="15" customHeight="1">
      <c r="A311" s="307">
        <v>1013</v>
      </c>
      <c r="B311" s="430" t="s">
        <v>3625</v>
      </c>
      <c r="C311" s="430"/>
      <c r="D311" s="430"/>
      <c r="E311" s="430"/>
      <c r="F311" s="430"/>
      <c r="G311" s="430"/>
      <c r="H311" s="431"/>
    </row>
    <row r="312" spans="1:8" ht="15" customHeight="1">
      <c r="A312" s="307">
        <v>1020</v>
      </c>
      <c r="B312" s="430" t="s">
        <v>3626</v>
      </c>
      <c r="C312" s="430"/>
      <c r="D312" s="430"/>
      <c r="E312" s="430"/>
      <c r="F312" s="430"/>
      <c r="G312" s="430"/>
      <c r="H312" s="431"/>
    </row>
    <row r="313" spans="1:8" ht="15" customHeight="1">
      <c r="A313" s="307">
        <v>1031</v>
      </c>
      <c r="B313" s="430" t="s">
        <v>3627</v>
      </c>
      <c r="C313" s="430"/>
      <c r="D313" s="430"/>
      <c r="E313" s="430"/>
      <c r="F313" s="430"/>
      <c r="G313" s="430"/>
      <c r="H313" s="431"/>
    </row>
    <row r="314" spans="1:8" ht="15" customHeight="1">
      <c r="A314" s="307">
        <v>1032</v>
      </c>
      <c r="B314" s="430" t="s">
        <v>3628</v>
      </c>
      <c r="C314" s="430"/>
      <c r="D314" s="430"/>
      <c r="E314" s="430"/>
      <c r="F314" s="430"/>
      <c r="G314" s="430"/>
      <c r="H314" s="431"/>
    </row>
    <row r="315" spans="1:8" ht="15" customHeight="1">
      <c r="A315" s="307">
        <v>1039</v>
      </c>
      <c r="B315" s="430" t="s">
        <v>3629</v>
      </c>
      <c r="C315" s="430"/>
      <c r="D315" s="430"/>
      <c r="E315" s="430"/>
      <c r="F315" s="430"/>
      <c r="G315" s="430"/>
      <c r="H315" s="431"/>
    </row>
    <row r="316" spans="1:8" ht="15" customHeight="1">
      <c r="A316" s="307">
        <v>1041</v>
      </c>
      <c r="B316" s="430" t="s">
        <v>3630</v>
      </c>
      <c r="C316" s="430"/>
      <c r="D316" s="430"/>
      <c r="E316" s="430"/>
      <c r="F316" s="430"/>
      <c r="G316" s="430"/>
      <c r="H316" s="431"/>
    </row>
    <row r="317" spans="1:8" ht="15" customHeight="1">
      <c r="A317" s="307">
        <v>1042</v>
      </c>
      <c r="B317" s="430" t="s">
        <v>3631</v>
      </c>
      <c r="C317" s="430"/>
      <c r="D317" s="430"/>
      <c r="E317" s="430"/>
      <c r="F317" s="430"/>
      <c r="G317" s="430"/>
      <c r="H317" s="431"/>
    </row>
    <row r="318" spans="1:8" ht="15" customHeight="1">
      <c r="A318" s="307">
        <v>1051</v>
      </c>
      <c r="B318" s="430" t="s">
        <v>3632</v>
      </c>
      <c r="C318" s="430"/>
      <c r="D318" s="430"/>
      <c r="E318" s="430"/>
      <c r="F318" s="430"/>
      <c r="G318" s="430"/>
      <c r="H318" s="431"/>
    </row>
    <row r="319" spans="1:8" ht="15" customHeight="1">
      <c r="A319" s="307">
        <v>1052</v>
      </c>
      <c r="B319" s="430" t="s">
        <v>3633</v>
      </c>
      <c r="C319" s="430"/>
      <c r="D319" s="430"/>
      <c r="E319" s="430"/>
      <c r="F319" s="430"/>
      <c r="G319" s="430"/>
      <c r="H319" s="431"/>
    </row>
    <row r="320" spans="1:8" ht="15" customHeight="1">
      <c r="A320" s="307">
        <v>1061</v>
      </c>
      <c r="B320" s="430" t="s">
        <v>3634</v>
      </c>
      <c r="C320" s="430"/>
      <c r="D320" s="430"/>
      <c r="E320" s="430"/>
      <c r="F320" s="430"/>
      <c r="G320" s="430"/>
      <c r="H320" s="431"/>
    </row>
    <row r="321" spans="1:8" ht="15" customHeight="1">
      <c r="A321" s="307">
        <v>1062</v>
      </c>
      <c r="B321" s="430" t="s">
        <v>3635</v>
      </c>
      <c r="C321" s="430"/>
      <c r="D321" s="430"/>
      <c r="E321" s="430"/>
      <c r="F321" s="430"/>
      <c r="G321" s="430"/>
      <c r="H321" s="431"/>
    </row>
    <row r="322" spans="1:8" ht="15" customHeight="1">
      <c r="A322" s="307">
        <v>1071</v>
      </c>
      <c r="B322" s="430" t="s">
        <v>3636</v>
      </c>
      <c r="C322" s="430"/>
      <c r="D322" s="430"/>
      <c r="E322" s="430"/>
      <c r="F322" s="430"/>
      <c r="G322" s="430"/>
      <c r="H322" s="431"/>
    </row>
    <row r="323" spans="1:8" ht="15" customHeight="1">
      <c r="A323" s="307">
        <v>1072</v>
      </c>
      <c r="B323" s="430" t="s">
        <v>3637</v>
      </c>
      <c r="C323" s="430"/>
      <c r="D323" s="430"/>
      <c r="E323" s="430"/>
      <c r="F323" s="430"/>
      <c r="G323" s="430"/>
      <c r="H323" s="431"/>
    </row>
    <row r="324" spans="1:8" ht="15" customHeight="1">
      <c r="A324" s="307">
        <v>1073</v>
      </c>
      <c r="B324" s="430" t="s">
        <v>3638</v>
      </c>
      <c r="C324" s="430"/>
      <c r="D324" s="430"/>
      <c r="E324" s="430"/>
      <c r="F324" s="430"/>
      <c r="G324" s="430"/>
      <c r="H324" s="431"/>
    </row>
    <row r="325" spans="1:8" ht="15" customHeight="1">
      <c r="A325" s="307">
        <v>1081</v>
      </c>
      <c r="B325" s="430" t="s">
        <v>3639</v>
      </c>
      <c r="C325" s="430"/>
      <c r="D325" s="430"/>
      <c r="E325" s="430"/>
      <c r="F325" s="430"/>
      <c r="G325" s="430"/>
      <c r="H325" s="431"/>
    </row>
    <row r="326" spans="1:8" ht="15" customHeight="1">
      <c r="A326" s="307">
        <v>1082</v>
      </c>
      <c r="B326" s="430" t="s">
        <v>3640</v>
      </c>
      <c r="C326" s="430"/>
      <c r="D326" s="430"/>
      <c r="E326" s="430"/>
      <c r="F326" s="430"/>
      <c r="G326" s="430"/>
      <c r="H326" s="431"/>
    </row>
    <row r="327" spans="1:8" ht="15" customHeight="1">
      <c r="A327" s="307">
        <v>1083</v>
      </c>
      <c r="B327" s="430" t="s">
        <v>3641</v>
      </c>
      <c r="C327" s="430"/>
      <c r="D327" s="430"/>
      <c r="E327" s="430"/>
      <c r="F327" s="430"/>
      <c r="G327" s="430"/>
      <c r="H327" s="431"/>
    </row>
    <row r="328" spans="1:8" ht="15" customHeight="1">
      <c r="A328" s="307">
        <v>1084</v>
      </c>
      <c r="B328" s="430" t="s">
        <v>3642</v>
      </c>
      <c r="C328" s="430"/>
      <c r="D328" s="430"/>
      <c r="E328" s="430"/>
      <c r="F328" s="430"/>
      <c r="G328" s="430"/>
      <c r="H328" s="431"/>
    </row>
    <row r="329" spans="1:8" ht="15" customHeight="1">
      <c r="A329" s="307">
        <v>1085</v>
      </c>
      <c r="B329" s="430" t="s">
        <v>3643</v>
      </c>
      <c r="C329" s="430"/>
      <c r="D329" s="430"/>
      <c r="E329" s="430"/>
      <c r="F329" s="430"/>
      <c r="G329" s="430"/>
      <c r="H329" s="431"/>
    </row>
    <row r="330" spans="1:8" ht="15" customHeight="1">
      <c r="A330" s="307">
        <v>1086</v>
      </c>
      <c r="B330" s="430" t="s">
        <v>3644</v>
      </c>
      <c r="C330" s="430"/>
      <c r="D330" s="430"/>
      <c r="E330" s="430"/>
      <c r="F330" s="430"/>
      <c r="G330" s="430"/>
      <c r="H330" s="431"/>
    </row>
    <row r="331" spans="1:8" ht="15" customHeight="1">
      <c r="A331" s="307">
        <v>1089</v>
      </c>
      <c r="B331" s="430" t="s">
        <v>3645</v>
      </c>
      <c r="C331" s="430"/>
      <c r="D331" s="430"/>
      <c r="E331" s="430"/>
      <c r="F331" s="430"/>
      <c r="G331" s="430"/>
      <c r="H331" s="431"/>
    </row>
    <row r="332" spans="1:8" ht="15" customHeight="1">
      <c r="A332" s="307">
        <v>1091</v>
      </c>
      <c r="B332" s="430" t="s">
        <v>3646</v>
      </c>
      <c r="C332" s="430"/>
      <c r="D332" s="430"/>
      <c r="E332" s="430"/>
      <c r="F332" s="430"/>
      <c r="G332" s="430"/>
      <c r="H332" s="431"/>
    </row>
    <row r="333" spans="1:8" ht="15" customHeight="1">
      <c r="A333" s="307">
        <v>1092</v>
      </c>
      <c r="B333" s="430" t="s">
        <v>3647</v>
      </c>
      <c r="C333" s="430"/>
      <c r="D333" s="430"/>
      <c r="E333" s="430"/>
      <c r="F333" s="430"/>
      <c r="G333" s="430"/>
      <c r="H333" s="431"/>
    </row>
    <row r="334" spans="1:8" ht="15" customHeight="1">
      <c r="A334" s="307">
        <v>1101</v>
      </c>
      <c r="B334" s="430" t="s">
        <v>3648</v>
      </c>
      <c r="C334" s="430"/>
      <c r="D334" s="430"/>
      <c r="E334" s="430"/>
      <c r="F334" s="430"/>
      <c r="G334" s="430"/>
      <c r="H334" s="431"/>
    </row>
    <row r="335" spans="1:8" ht="15" customHeight="1">
      <c r="A335" s="307">
        <v>1102</v>
      </c>
      <c r="B335" s="430" t="s">
        <v>3649</v>
      </c>
      <c r="C335" s="430"/>
      <c r="D335" s="430"/>
      <c r="E335" s="430"/>
      <c r="F335" s="430"/>
      <c r="G335" s="430"/>
      <c r="H335" s="431"/>
    </row>
    <row r="336" spans="1:8" ht="15" customHeight="1">
      <c r="A336" s="307">
        <v>1103</v>
      </c>
      <c r="B336" s="430" t="s">
        <v>3650</v>
      </c>
      <c r="C336" s="430"/>
      <c r="D336" s="430"/>
      <c r="E336" s="430"/>
      <c r="F336" s="430"/>
      <c r="G336" s="430"/>
      <c r="H336" s="431"/>
    </row>
    <row r="337" spans="1:8" ht="15" customHeight="1">
      <c r="A337" s="307">
        <v>1104</v>
      </c>
      <c r="B337" s="430" t="s">
        <v>3651</v>
      </c>
      <c r="C337" s="430"/>
      <c r="D337" s="430"/>
      <c r="E337" s="430"/>
      <c r="F337" s="430"/>
      <c r="G337" s="430"/>
      <c r="H337" s="431"/>
    </row>
    <row r="338" spans="1:8" ht="15" customHeight="1">
      <c r="A338" s="307">
        <v>1105</v>
      </c>
      <c r="B338" s="430" t="s">
        <v>3652</v>
      </c>
      <c r="C338" s="430"/>
      <c r="D338" s="430"/>
      <c r="E338" s="430"/>
      <c r="F338" s="430"/>
      <c r="G338" s="430"/>
      <c r="H338" s="431"/>
    </row>
    <row r="339" spans="1:8" ht="15" customHeight="1">
      <c r="A339" s="307">
        <v>1106</v>
      </c>
      <c r="B339" s="430" t="s">
        <v>3653</v>
      </c>
      <c r="C339" s="430"/>
      <c r="D339" s="430"/>
      <c r="E339" s="430"/>
      <c r="F339" s="430"/>
      <c r="G339" s="430"/>
      <c r="H339" s="431"/>
    </row>
    <row r="340" spans="1:8" ht="15" customHeight="1">
      <c r="A340" s="307">
        <v>1107</v>
      </c>
      <c r="B340" s="430" t="s">
        <v>3654</v>
      </c>
      <c r="C340" s="430"/>
      <c r="D340" s="430"/>
      <c r="E340" s="430"/>
      <c r="F340" s="430"/>
      <c r="G340" s="430"/>
      <c r="H340" s="431"/>
    </row>
    <row r="341" spans="1:8" ht="15" customHeight="1">
      <c r="A341" s="307">
        <v>1200</v>
      </c>
      <c r="B341" s="430" t="s">
        <v>3655</v>
      </c>
      <c r="C341" s="430"/>
      <c r="D341" s="430"/>
      <c r="E341" s="430"/>
      <c r="F341" s="430"/>
      <c r="G341" s="430"/>
      <c r="H341" s="431"/>
    </row>
    <row r="342" spans="1:8" ht="15" customHeight="1">
      <c r="A342" s="307">
        <v>1310</v>
      </c>
      <c r="B342" s="430" t="s">
        <v>3656</v>
      </c>
      <c r="C342" s="430"/>
      <c r="D342" s="430"/>
      <c r="E342" s="430"/>
      <c r="F342" s="430"/>
      <c r="G342" s="430"/>
      <c r="H342" s="431"/>
    </row>
    <row r="343" spans="1:8" ht="15" customHeight="1">
      <c r="A343" s="307">
        <v>1320</v>
      </c>
      <c r="B343" s="430" t="s">
        <v>3657</v>
      </c>
      <c r="C343" s="430"/>
      <c r="D343" s="430"/>
      <c r="E343" s="430"/>
      <c r="F343" s="430"/>
      <c r="G343" s="430"/>
      <c r="H343" s="431"/>
    </row>
    <row r="344" spans="1:8" ht="15" customHeight="1">
      <c r="A344" s="307">
        <v>1330</v>
      </c>
      <c r="B344" s="430" t="s">
        <v>3658</v>
      </c>
      <c r="C344" s="430"/>
      <c r="D344" s="430"/>
      <c r="E344" s="430"/>
      <c r="F344" s="430"/>
      <c r="G344" s="430"/>
      <c r="H344" s="431"/>
    </row>
    <row r="345" spans="1:8" ht="15" customHeight="1">
      <c r="A345" s="307">
        <v>1391</v>
      </c>
      <c r="B345" s="430" t="s">
        <v>3659</v>
      </c>
      <c r="C345" s="430"/>
      <c r="D345" s="430"/>
      <c r="E345" s="430"/>
      <c r="F345" s="430"/>
      <c r="G345" s="430"/>
      <c r="H345" s="431"/>
    </row>
    <row r="346" spans="1:8" ht="15" customHeight="1">
      <c r="A346" s="307">
        <v>1392</v>
      </c>
      <c r="B346" s="430" t="s">
        <v>3660</v>
      </c>
      <c r="C346" s="430"/>
      <c r="D346" s="430"/>
      <c r="E346" s="430"/>
      <c r="F346" s="430"/>
      <c r="G346" s="430"/>
      <c r="H346" s="431"/>
    </row>
    <row r="347" spans="1:8" ht="15" customHeight="1">
      <c r="A347" s="307">
        <v>1393</v>
      </c>
      <c r="B347" s="430" t="s">
        <v>3661</v>
      </c>
      <c r="C347" s="430"/>
      <c r="D347" s="430"/>
      <c r="E347" s="430"/>
      <c r="F347" s="430"/>
      <c r="G347" s="430"/>
      <c r="H347" s="431"/>
    </row>
    <row r="348" spans="1:8" ht="15" customHeight="1">
      <c r="A348" s="307">
        <v>1394</v>
      </c>
      <c r="B348" s="430" t="s">
        <v>3662</v>
      </c>
      <c r="C348" s="430"/>
      <c r="D348" s="430"/>
      <c r="E348" s="430"/>
      <c r="F348" s="430"/>
      <c r="G348" s="430"/>
      <c r="H348" s="431"/>
    </row>
    <row r="349" spans="1:8" ht="15" customHeight="1">
      <c r="A349" s="307">
        <v>1395</v>
      </c>
      <c r="B349" s="430" t="s">
        <v>3663</v>
      </c>
      <c r="C349" s="430"/>
      <c r="D349" s="430"/>
      <c r="E349" s="430"/>
      <c r="F349" s="430"/>
      <c r="G349" s="430"/>
      <c r="H349" s="431"/>
    </row>
    <row r="350" spans="1:8" ht="15" customHeight="1">
      <c r="A350" s="307">
        <v>1396</v>
      </c>
      <c r="B350" s="430" t="s">
        <v>3664</v>
      </c>
      <c r="C350" s="430"/>
      <c r="D350" s="430"/>
      <c r="E350" s="430"/>
      <c r="F350" s="430"/>
      <c r="G350" s="430"/>
      <c r="H350" s="431"/>
    </row>
    <row r="351" spans="1:8" ht="15" customHeight="1">
      <c r="A351" s="307">
        <v>1399</v>
      </c>
      <c r="B351" s="430" t="s">
        <v>3665</v>
      </c>
      <c r="C351" s="430"/>
      <c r="D351" s="430"/>
      <c r="E351" s="430"/>
      <c r="F351" s="430"/>
      <c r="G351" s="430"/>
      <c r="H351" s="431"/>
    </row>
    <row r="352" spans="1:8" ht="15" customHeight="1">
      <c r="A352" s="307">
        <v>1411</v>
      </c>
      <c r="B352" s="430" t="s">
        <v>3666</v>
      </c>
      <c r="C352" s="430"/>
      <c r="D352" s="430"/>
      <c r="E352" s="430"/>
      <c r="F352" s="430"/>
      <c r="G352" s="430"/>
      <c r="H352" s="431"/>
    </row>
    <row r="353" spans="1:8" ht="15" customHeight="1">
      <c r="A353" s="307">
        <v>1412</v>
      </c>
      <c r="B353" s="430" t="s">
        <v>3667</v>
      </c>
      <c r="C353" s="430"/>
      <c r="D353" s="430"/>
      <c r="E353" s="430"/>
      <c r="F353" s="430"/>
      <c r="G353" s="430"/>
      <c r="H353" s="431"/>
    </row>
    <row r="354" spans="1:8" ht="15" customHeight="1">
      <c r="A354" s="307">
        <v>1413</v>
      </c>
      <c r="B354" s="430" t="s">
        <v>3668</v>
      </c>
      <c r="C354" s="430"/>
      <c r="D354" s="430"/>
      <c r="E354" s="430"/>
      <c r="F354" s="430"/>
      <c r="G354" s="430"/>
      <c r="H354" s="431"/>
    </row>
    <row r="355" spans="1:8" ht="15" customHeight="1">
      <c r="A355" s="307">
        <v>1414</v>
      </c>
      <c r="B355" s="430" t="s">
        <v>3669</v>
      </c>
      <c r="C355" s="430"/>
      <c r="D355" s="430"/>
      <c r="E355" s="430"/>
      <c r="F355" s="430"/>
      <c r="G355" s="430"/>
      <c r="H355" s="431"/>
    </row>
    <row r="356" spans="1:8" ht="15" customHeight="1">
      <c r="A356" s="307">
        <v>1419</v>
      </c>
      <c r="B356" s="430" t="s">
        <v>3670</v>
      </c>
      <c r="C356" s="430"/>
      <c r="D356" s="430"/>
      <c r="E356" s="430"/>
      <c r="F356" s="430"/>
      <c r="G356" s="430"/>
      <c r="H356" s="431"/>
    </row>
    <row r="357" spans="1:8" ht="15" customHeight="1">
      <c r="A357" s="307">
        <v>1420</v>
      </c>
      <c r="B357" s="430" t="s">
        <v>3671</v>
      </c>
      <c r="C357" s="430"/>
      <c r="D357" s="430"/>
      <c r="E357" s="430"/>
      <c r="F357" s="430"/>
      <c r="G357" s="430"/>
      <c r="H357" s="431"/>
    </row>
    <row r="358" spans="1:8" ht="15" customHeight="1">
      <c r="A358" s="307">
        <v>1431</v>
      </c>
      <c r="B358" s="430" t="s">
        <v>3672</v>
      </c>
      <c r="C358" s="430"/>
      <c r="D358" s="430"/>
      <c r="E358" s="430"/>
      <c r="F358" s="430"/>
      <c r="G358" s="430"/>
      <c r="H358" s="431"/>
    </row>
    <row r="359" spans="1:8" ht="15" customHeight="1">
      <c r="A359" s="307">
        <v>1439</v>
      </c>
      <c r="B359" s="430" t="s">
        <v>3673</v>
      </c>
      <c r="C359" s="430"/>
      <c r="D359" s="430"/>
      <c r="E359" s="430"/>
      <c r="F359" s="430"/>
      <c r="G359" s="430"/>
      <c r="H359" s="431"/>
    </row>
    <row r="360" spans="1:8" ht="15" customHeight="1">
      <c r="A360" s="307">
        <v>1511</v>
      </c>
      <c r="B360" s="430" t="s">
        <v>3674</v>
      </c>
      <c r="C360" s="430"/>
      <c r="D360" s="430"/>
      <c r="E360" s="430"/>
      <c r="F360" s="430"/>
      <c r="G360" s="430"/>
      <c r="H360" s="431"/>
    </row>
    <row r="361" spans="1:8" ht="15" customHeight="1">
      <c r="A361" s="307">
        <v>1512</v>
      </c>
      <c r="B361" s="430" t="s">
        <v>3675</v>
      </c>
      <c r="C361" s="430"/>
      <c r="D361" s="430"/>
      <c r="E361" s="430"/>
      <c r="F361" s="430"/>
      <c r="G361" s="430"/>
      <c r="H361" s="431"/>
    </row>
    <row r="362" spans="1:8" ht="15" customHeight="1">
      <c r="A362" s="307">
        <v>1520</v>
      </c>
      <c r="B362" s="430" t="s">
        <v>3676</v>
      </c>
      <c r="C362" s="430"/>
      <c r="D362" s="430"/>
      <c r="E362" s="430"/>
      <c r="F362" s="430"/>
      <c r="G362" s="430"/>
      <c r="H362" s="431"/>
    </row>
    <row r="363" spans="1:8" ht="15" customHeight="1">
      <c r="A363" s="307">
        <v>1610</v>
      </c>
      <c r="B363" s="430" t="s">
        <v>3677</v>
      </c>
      <c r="C363" s="430"/>
      <c r="D363" s="430"/>
      <c r="E363" s="430"/>
      <c r="F363" s="430"/>
      <c r="G363" s="430"/>
      <c r="H363" s="431"/>
    </row>
    <row r="364" spans="1:8" ht="15" customHeight="1">
      <c r="A364" s="307">
        <v>1621</v>
      </c>
      <c r="B364" s="430" t="s">
        <v>3678</v>
      </c>
      <c r="C364" s="430"/>
      <c r="D364" s="430"/>
      <c r="E364" s="430"/>
      <c r="F364" s="430"/>
      <c r="G364" s="430"/>
      <c r="H364" s="431"/>
    </row>
    <row r="365" spans="1:8" ht="15" customHeight="1">
      <c r="A365" s="307">
        <v>1622</v>
      </c>
      <c r="B365" s="430" t="s">
        <v>3679</v>
      </c>
      <c r="C365" s="430"/>
      <c r="D365" s="430"/>
      <c r="E365" s="430"/>
      <c r="F365" s="430"/>
      <c r="G365" s="430"/>
      <c r="H365" s="431"/>
    </row>
    <row r="366" spans="1:8" ht="15" customHeight="1">
      <c r="A366" s="307">
        <v>1623</v>
      </c>
      <c r="B366" s="430" t="s">
        <v>3680</v>
      </c>
      <c r="C366" s="430"/>
      <c r="D366" s="430"/>
      <c r="E366" s="430"/>
      <c r="F366" s="430"/>
      <c r="G366" s="430"/>
      <c r="H366" s="431"/>
    </row>
    <row r="367" spans="1:8" ht="15" customHeight="1">
      <c r="A367" s="307">
        <v>1624</v>
      </c>
      <c r="B367" s="430" t="s">
        <v>3681</v>
      </c>
      <c r="C367" s="430"/>
      <c r="D367" s="430"/>
      <c r="E367" s="430"/>
      <c r="F367" s="430"/>
      <c r="G367" s="430"/>
      <c r="H367" s="431"/>
    </row>
    <row r="368" spans="1:8" ht="15" customHeight="1">
      <c r="A368" s="307">
        <v>1629</v>
      </c>
      <c r="B368" s="430" t="s">
        <v>3682</v>
      </c>
      <c r="C368" s="430"/>
      <c r="D368" s="430"/>
      <c r="E368" s="430"/>
      <c r="F368" s="430"/>
      <c r="G368" s="430"/>
      <c r="H368" s="431"/>
    </row>
    <row r="369" spans="1:8" ht="15" customHeight="1">
      <c r="A369" s="307">
        <v>1711</v>
      </c>
      <c r="B369" s="430" t="s">
        <v>3683</v>
      </c>
      <c r="C369" s="430"/>
      <c r="D369" s="430"/>
      <c r="E369" s="430"/>
      <c r="F369" s="430"/>
      <c r="G369" s="430"/>
      <c r="H369" s="431"/>
    </row>
    <row r="370" spans="1:8" ht="15" customHeight="1">
      <c r="A370" s="307">
        <v>1712</v>
      </c>
      <c r="B370" s="430" t="s">
        <v>3684</v>
      </c>
      <c r="C370" s="430"/>
      <c r="D370" s="430"/>
      <c r="E370" s="430"/>
      <c r="F370" s="430"/>
      <c r="G370" s="430"/>
      <c r="H370" s="431"/>
    </row>
    <row r="371" spans="1:8" ht="15" customHeight="1">
      <c r="A371" s="307">
        <v>1721</v>
      </c>
      <c r="B371" s="430" t="s">
        <v>3685</v>
      </c>
      <c r="C371" s="430"/>
      <c r="D371" s="430"/>
      <c r="E371" s="430"/>
      <c r="F371" s="430"/>
      <c r="G371" s="430"/>
      <c r="H371" s="431"/>
    </row>
    <row r="372" spans="1:8" ht="15" customHeight="1">
      <c r="A372" s="307">
        <v>1722</v>
      </c>
      <c r="B372" s="430" t="s">
        <v>3686</v>
      </c>
      <c r="C372" s="430"/>
      <c r="D372" s="430"/>
      <c r="E372" s="430"/>
      <c r="F372" s="430"/>
      <c r="G372" s="430"/>
      <c r="H372" s="431"/>
    </row>
    <row r="373" spans="1:8" ht="15" customHeight="1">
      <c r="A373" s="307">
        <v>1723</v>
      </c>
      <c r="B373" s="430" t="s">
        <v>3687</v>
      </c>
      <c r="C373" s="430"/>
      <c r="D373" s="430"/>
      <c r="E373" s="430"/>
      <c r="F373" s="430"/>
      <c r="G373" s="430"/>
      <c r="H373" s="431"/>
    </row>
    <row r="374" spans="1:8" ht="15" customHeight="1">
      <c r="A374" s="307">
        <v>1724</v>
      </c>
      <c r="B374" s="430" t="s">
        <v>3688</v>
      </c>
      <c r="C374" s="430"/>
      <c r="D374" s="430"/>
      <c r="E374" s="430"/>
      <c r="F374" s="430"/>
      <c r="G374" s="430"/>
      <c r="H374" s="431"/>
    </row>
    <row r="375" spans="1:8" ht="15" customHeight="1">
      <c r="A375" s="307">
        <v>1729</v>
      </c>
      <c r="B375" s="430" t="s">
        <v>3689</v>
      </c>
      <c r="C375" s="430"/>
      <c r="D375" s="430"/>
      <c r="E375" s="430"/>
      <c r="F375" s="430"/>
      <c r="G375" s="430"/>
      <c r="H375" s="431"/>
    </row>
    <row r="376" spans="1:8" ht="15" customHeight="1">
      <c r="A376" s="307">
        <v>1811</v>
      </c>
      <c r="B376" s="430" t="s">
        <v>3690</v>
      </c>
      <c r="C376" s="430"/>
      <c r="D376" s="430"/>
      <c r="E376" s="430"/>
      <c r="F376" s="430"/>
      <c r="G376" s="430"/>
      <c r="H376" s="431"/>
    </row>
    <row r="377" spans="1:8" ht="15" customHeight="1">
      <c r="A377" s="307">
        <v>1812</v>
      </c>
      <c r="B377" s="430" t="s">
        <v>3691</v>
      </c>
      <c r="C377" s="430"/>
      <c r="D377" s="430"/>
      <c r="E377" s="430"/>
      <c r="F377" s="430"/>
      <c r="G377" s="430"/>
      <c r="H377" s="431"/>
    </row>
    <row r="378" spans="1:8" ht="15" customHeight="1">
      <c r="A378" s="307">
        <v>1813</v>
      </c>
      <c r="B378" s="430" t="s">
        <v>3692</v>
      </c>
      <c r="C378" s="430"/>
      <c r="D378" s="430"/>
      <c r="E378" s="430"/>
      <c r="F378" s="430"/>
      <c r="G378" s="430"/>
      <c r="H378" s="431"/>
    </row>
    <row r="379" spans="1:8" ht="15" customHeight="1">
      <c r="A379" s="307">
        <v>1814</v>
      </c>
      <c r="B379" s="430" t="s">
        <v>3693</v>
      </c>
      <c r="C379" s="430"/>
      <c r="D379" s="430"/>
      <c r="E379" s="430"/>
      <c r="F379" s="430"/>
      <c r="G379" s="430"/>
      <c r="H379" s="431"/>
    </row>
    <row r="380" spans="1:8" ht="15" customHeight="1">
      <c r="A380" s="307">
        <v>1820</v>
      </c>
      <c r="B380" s="430" t="s">
        <v>3694</v>
      </c>
      <c r="C380" s="430"/>
      <c r="D380" s="430"/>
      <c r="E380" s="430"/>
      <c r="F380" s="430"/>
      <c r="G380" s="430"/>
      <c r="H380" s="431"/>
    </row>
    <row r="381" spans="1:8" ht="15" customHeight="1">
      <c r="A381" s="307">
        <v>1910</v>
      </c>
      <c r="B381" s="430" t="s">
        <v>3695</v>
      </c>
      <c r="C381" s="430"/>
      <c r="D381" s="430"/>
      <c r="E381" s="430"/>
      <c r="F381" s="430"/>
      <c r="G381" s="430"/>
      <c r="H381" s="431"/>
    </row>
    <row r="382" spans="1:8" ht="15" customHeight="1">
      <c r="A382" s="307">
        <v>1920</v>
      </c>
      <c r="B382" s="430" t="s">
        <v>3696</v>
      </c>
      <c r="C382" s="430"/>
      <c r="D382" s="430"/>
      <c r="E382" s="430"/>
      <c r="F382" s="430"/>
      <c r="G382" s="430"/>
      <c r="H382" s="431"/>
    </row>
    <row r="383" spans="1:8" ht="15" customHeight="1">
      <c r="A383" s="307">
        <v>2011</v>
      </c>
      <c r="B383" s="430" t="s">
        <v>3697</v>
      </c>
      <c r="C383" s="430"/>
      <c r="D383" s="430"/>
      <c r="E383" s="430"/>
      <c r="F383" s="430"/>
      <c r="G383" s="430"/>
      <c r="H383" s="431"/>
    </row>
    <row r="384" spans="1:8" ht="15" customHeight="1">
      <c r="A384" s="307">
        <v>2012</v>
      </c>
      <c r="B384" s="430" t="s">
        <v>3698</v>
      </c>
      <c r="C384" s="430"/>
      <c r="D384" s="430"/>
      <c r="E384" s="430"/>
      <c r="F384" s="430"/>
      <c r="G384" s="430"/>
      <c r="H384" s="431"/>
    </row>
    <row r="385" spans="1:8" ht="15" customHeight="1">
      <c r="A385" s="307">
        <v>2013</v>
      </c>
      <c r="B385" s="430" t="s">
        <v>3699</v>
      </c>
      <c r="C385" s="430"/>
      <c r="D385" s="430"/>
      <c r="E385" s="430"/>
      <c r="F385" s="430"/>
      <c r="G385" s="430"/>
      <c r="H385" s="431"/>
    </row>
    <row r="386" spans="1:8" ht="15" customHeight="1">
      <c r="A386" s="307">
        <v>2014</v>
      </c>
      <c r="B386" s="430" t="s">
        <v>3700</v>
      </c>
      <c r="C386" s="430"/>
      <c r="D386" s="430"/>
      <c r="E386" s="430"/>
      <c r="F386" s="430"/>
      <c r="G386" s="430"/>
      <c r="H386" s="431"/>
    </row>
    <row r="387" spans="1:8" ht="15" customHeight="1">
      <c r="A387" s="307">
        <v>2015</v>
      </c>
      <c r="B387" s="430" t="s">
        <v>3701</v>
      </c>
      <c r="C387" s="430"/>
      <c r="D387" s="430"/>
      <c r="E387" s="430"/>
      <c r="F387" s="430"/>
      <c r="G387" s="430"/>
      <c r="H387" s="431"/>
    </row>
    <row r="388" spans="1:8" ht="15" customHeight="1">
      <c r="A388" s="307">
        <v>2016</v>
      </c>
      <c r="B388" s="430" t="s">
        <v>3702</v>
      </c>
      <c r="C388" s="430"/>
      <c r="D388" s="430"/>
      <c r="E388" s="430"/>
      <c r="F388" s="430"/>
      <c r="G388" s="430"/>
      <c r="H388" s="431"/>
    </row>
    <row r="389" spans="1:8" ht="15" customHeight="1">
      <c r="A389" s="307">
        <v>2017</v>
      </c>
      <c r="B389" s="430" t="s">
        <v>3703</v>
      </c>
      <c r="C389" s="430"/>
      <c r="D389" s="430"/>
      <c r="E389" s="430"/>
      <c r="F389" s="430"/>
      <c r="G389" s="430"/>
      <c r="H389" s="431"/>
    </row>
    <row r="390" spans="1:8" ht="15" customHeight="1">
      <c r="A390" s="307">
        <v>2020</v>
      </c>
      <c r="B390" s="430" t="s">
        <v>3704</v>
      </c>
      <c r="C390" s="430"/>
      <c r="D390" s="430"/>
      <c r="E390" s="430"/>
      <c r="F390" s="430"/>
      <c r="G390" s="430"/>
      <c r="H390" s="431"/>
    </row>
    <row r="391" spans="1:8" ht="15" customHeight="1">
      <c r="A391" s="307">
        <v>2030</v>
      </c>
      <c r="B391" s="430" t="s">
        <v>3705</v>
      </c>
      <c r="C391" s="430"/>
      <c r="D391" s="430"/>
      <c r="E391" s="430"/>
      <c r="F391" s="430"/>
      <c r="G391" s="430"/>
      <c r="H391" s="431"/>
    </row>
    <row r="392" spans="1:8" ht="15" customHeight="1">
      <c r="A392" s="307">
        <v>2041</v>
      </c>
      <c r="B392" s="430" t="s">
        <v>3706</v>
      </c>
      <c r="C392" s="430"/>
      <c r="D392" s="430"/>
      <c r="E392" s="430"/>
      <c r="F392" s="430"/>
      <c r="G392" s="430"/>
      <c r="H392" s="431"/>
    </row>
    <row r="393" spans="1:8" ht="15" customHeight="1">
      <c r="A393" s="307">
        <v>2042</v>
      </c>
      <c r="B393" s="430" t="s">
        <v>3707</v>
      </c>
      <c r="C393" s="430"/>
      <c r="D393" s="430"/>
      <c r="E393" s="430"/>
      <c r="F393" s="430"/>
      <c r="G393" s="430"/>
      <c r="H393" s="431"/>
    </row>
    <row r="394" spans="1:8" ht="15" customHeight="1">
      <c r="A394" s="307">
        <v>2051</v>
      </c>
      <c r="B394" s="430" t="s">
        <v>3708</v>
      </c>
      <c r="C394" s="430"/>
      <c r="D394" s="430"/>
      <c r="E394" s="430"/>
      <c r="F394" s="430"/>
      <c r="G394" s="430"/>
      <c r="H394" s="431"/>
    </row>
    <row r="395" spans="1:8" ht="15" customHeight="1">
      <c r="A395" s="307">
        <v>2052</v>
      </c>
      <c r="B395" s="430" t="s">
        <v>3709</v>
      </c>
      <c r="C395" s="430"/>
      <c r="D395" s="430"/>
      <c r="E395" s="430"/>
      <c r="F395" s="430"/>
      <c r="G395" s="430"/>
      <c r="H395" s="431"/>
    </row>
    <row r="396" spans="1:8" ht="15" customHeight="1">
      <c r="A396" s="307">
        <v>2053</v>
      </c>
      <c r="B396" s="430" t="s">
        <v>3710</v>
      </c>
      <c r="C396" s="430"/>
      <c r="D396" s="430"/>
      <c r="E396" s="430"/>
      <c r="F396" s="430"/>
      <c r="G396" s="430"/>
      <c r="H396" s="431"/>
    </row>
    <row r="397" spans="1:8" ht="15" customHeight="1">
      <c r="A397" s="307">
        <v>2059</v>
      </c>
      <c r="B397" s="430" t="s">
        <v>3711</v>
      </c>
      <c r="C397" s="430"/>
      <c r="D397" s="430"/>
      <c r="E397" s="430"/>
      <c r="F397" s="430"/>
      <c r="G397" s="430"/>
      <c r="H397" s="431"/>
    </row>
    <row r="398" spans="1:8" ht="15" customHeight="1">
      <c r="A398" s="307">
        <v>2060</v>
      </c>
      <c r="B398" s="430" t="s">
        <v>3712</v>
      </c>
      <c r="C398" s="430"/>
      <c r="D398" s="430"/>
      <c r="E398" s="430"/>
      <c r="F398" s="430"/>
      <c r="G398" s="430"/>
      <c r="H398" s="431"/>
    </row>
    <row r="399" spans="1:8" ht="15" customHeight="1">
      <c r="A399" s="307">
        <v>2110</v>
      </c>
      <c r="B399" s="430" t="s">
        <v>3713</v>
      </c>
      <c r="C399" s="430"/>
      <c r="D399" s="430"/>
      <c r="E399" s="430"/>
      <c r="F399" s="430"/>
      <c r="G399" s="430"/>
      <c r="H399" s="431"/>
    </row>
    <row r="400" spans="1:8" ht="15" customHeight="1">
      <c r="A400" s="307">
        <v>2120</v>
      </c>
      <c r="B400" s="430" t="s">
        <v>3714</v>
      </c>
      <c r="C400" s="430"/>
      <c r="D400" s="430"/>
      <c r="E400" s="430"/>
      <c r="F400" s="430"/>
      <c r="G400" s="430"/>
      <c r="H400" s="431"/>
    </row>
    <row r="401" spans="1:8" ht="15" customHeight="1">
      <c r="A401" s="307">
        <v>2211</v>
      </c>
      <c r="B401" s="430" t="s">
        <v>3715</v>
      </c>
      <c r="C401" s="430"/>
      <c r="D401" s="430"/>
      <c r="E401" s="430"/>
      <c r="F401" s="430"/>
      <c r="G401" s="430"/>
      <c r="H401" s="431"/>
    </row>
    <row r="402" spans="1:8" ht="15" customHeight="1">
      <c r="A402" s="307">
        <v>2219</v>
      </c>
      <c r="B402" s="430" t="s">
        <v>3716</v>
      </c>
      <c r="C402" s="430"/>
      <c r="D402" s="430"/>
      <c r="E402" s="430"/>
      <c r="F402" s="430"/>
      <c r="G402" s="430"/>
      <c r="H402" s="431"/>
    </row>
    <row r="403" spans="1:8" ht="15" customHeight="1">
      <c r="A403" s="307">
        <v>2221</v>
      </c>
      <c r="B403" s="430" t="s">
        <v>3717</v>
      </c>
      <c r="C403" s="430"/>
      <c r="D403" s="430"/>
      <c r="E403" s="430"/>
      <c r="F403" s="430"/>
      <c r="G403" s="430"/>
      <c r="H403" s="431"/>
    </row>
    <row r="404" spans="1:8" ht="15" customHeight="1">
      <c r="A404" s="307">
        <v>2222</v>
      </c>
      <c r="B404" s="430" t="s">
        <v>3718</v>
      </c>
      <c r="C404" s="430"/>
      <c r="D404" s="430"/>
      <c r="E404" s="430"/>
      <c r="F404" s="430"/>
      <c r="G404" s="430"/>
      <c r="H404" s="431"/>
    </row>
    <row r="405" spans="1:8" ht="15" customHeight="1">
      <c r="A405" s="307">
        <v>2223</v>
      </c>
      <c r="B405" s="430" t="s">
        <v>3719</v>
      </c>
      <c r="C405" s="430"/>
      <c r="D405" s="430"/>
      <c r="E405" s="430"/>
      <c r="F405" s="430"/>
      <c r="G405" s="430"/>
      <c r="H405" s="431"/>
    </row>
    <row r="406" spans="1:8" ht="15" customHeight="1">
      <c r="A406" s="307">
        <v>2229</v>
      </c>
      <c r="B406" s="430" t="s">
        <v>3720</v>
      </c>
      <c r="C406" s="430"/>
      <c r="D406" s="430"/>
      <c r="E406" s="430"/>
      <c r="F406" s="430"/>
      <c r="G406" s="430"/>
      <c r="H406" s="431"/>
    </row>
    <row r="407" spans="1:8" ht="15" customHeight="1">
      <c r="A407" s="307">
        <v>2311</v>
      </c>
      <c r="B407" s="430" t="s">
        <v>3721</v>
      </c>
      <c r="C407" s="430"/>
      <c r="D407" s="430"/>
      <c r="E407" s="430"/>
      <c r="F407" s="430"/>
      <c r="G407" s="430"/>
      <c r="H407" s="431"/>
    </row>
    <row r="408" spans="1:8" ht="15" customHeight="1">
      <c r="A408" s="307">
        <v>2312</v>
      </c>
      <c r="B408" s="430" t="s">
        <v>3722</v>
      </c>
      <c r="C408" s="430"/>
      <c r="D408" s="430"/>
      <c r="E408" s="430"/>
      <c r="F408" s="430"/>
      <c r="G408" s="430"/>
      <c r="H408" s="431"/>
    </row>
    <row r="409" spans="1:8" ht="15" customHeight="1">
      <c r="A409" s="307">
        <v>2313</v>
      </c>
      <c r="B409" s="430" t="s">
        <v>3723</v>
      </c>
      <c r="C409" s="430"/>
      <c r="D409" s="430"/>
      <c r="E409" s="430"/>
      <c r="F409" s="430"/>
      <c r="G409" s="430"/>
      <c r="H409" s="431"/>
    </row>
    <row r="410" spans="1:8" ht="15" customHeight="1">
      <c r="A410" s="307">
        <v>2314</v>
      </c>
      <c r="B410" s="430" t="s">
        <v>3724</v>
      </c>
      <c r="C410" s="430"/>
      <c r="D410" s="430"/>
      <c r="E410" s="430"/>
      <c r="F410" s="430"/>
      <c r="G410" s="430"/>
      <c r="H410" s="431"/>
    </row>
    <row r="411" spans="1:8" ht="15" customHeight="1">
      <c r="A411" s="307">
        <v>2319</v>
      </c>
      <c r="B411" s="430" t="s">
        <v>3725</v>
      </c>
      <c r="C411" s="430"/>
      <c r="D411" s="430"/>
      <c r="E411" s="430"/>
      <c r="F411" s="430"/>
      <c r="G411" s="430"/>
      <c r="H411" s="431"/>
    </row>
    <row r="412" spans="1:8" ht="15" customHeight="1">
      <c r="A412" s="307">
        <v>2320</v>
      </c>
      <c r="B412" s="430" t="s">
        <v>3726</v>
      </c>
      <c r="C412" s="430"/>
      <c r="D412" s="430"/>
      <c r="E412" s="430"/>
      <c r="F412" s="430"/>
      <c r="G412" s="430"/>
      <c r="H412" s="431"/>
    </row>
    <row r="413" spans="1:8" ht="15" customHeight="1">
      <c r="A413" s="307">
        <v>2331</v>
      </c>
      <c r="B413" s="430" t="s">
        <v>3727</v>
      </c>
      <c r="C413" s="430"/>
      <c r="D413" s="430"/>
      <c r="E413" s="430"/>
      <c r="F413" s="430"/>
      <c r="G413" s="430"/>
      <c r="H413" s="431"/>
    </row>
    <row r="414" spans="1:8" ht="15" customHeight="1">
      <c r="A414" s="307">
        <v>2332</v>
      </c>
      <c r="B414" s="430" t="s">
        <v>3728</v>
      </c>
      <c r="C414" s="430"/>
      <c r="D414" s="430"/>
      <c r="E414" s="430"/>
      <c r="F414" s="430"/>
      <c r="G414" s="430"/>
      <c r="H414" s="431"/>
    </row>
    <row r="415" spans="1:8" ht="15" customHeight="1">
      <c r="A415" s="307">
        <v>2341</v>
      </c>
      <c r="B415" s="430" t="s">
        <v>3729</v>
      </c>
      <c r="C415" s="430"/>
      <c r="D415" s="430"/>
      <c r="E415" s="430"/>
      <c r="F415" s="430"/>
      <c r="G415" s="430"/>
      <c r="H415" s="431"/>
    </row>
    <row r="416" spans="1:8" ht="15" customHeight="1">
      <c r="A416" s="307">
        <v>2342</v>
      </c>
      <c r="B416" s="430" t="s">
        <v>3730</v>
      </c>
      <c r="C416" s="430"/>
      <c r="D416" s="430"/>
      <c r="E416" s="430"/>
      <c r="F416" s="430"/>
      <c r="G416" s="430"/>
      <c r="H416" s="431"/>
    </row>
    <row r="417" spans="1:8" ht="15" customHeight="1">
      <c r="A417" s="307">
        <v>2343</v>
      </c>
      <c r="B417" s="430" t="s">
        <v>3731</v>
      </c>
      <c r="C417" s="430"/>
      <c r="D417" s="430"/>
      <c r="E417" s="430"/>
      <c r="F417" s="430"/>
      <c r="G417" s="430"/>
      <c r="H417" s="431"/>
    </row>
    <row r="418" spans="1:8" ht="15" customHeight="1">
      <c r="A418" s="307">
        <v>2344</v>
      </c>
      <c r="B418" s="430" t="s">
        <v>3732</v>
      </c>
      <c r="C418" s="430"/>
      <c r="D418" s="430"/>
      <c r="E418" s="430"/>
      <c r="F418" s="430"/>
      <c r="G418" s="430"/>
      <c r="H418" s="431"/>
    </row>
    <row r="419" spans="1:8" ht="15" customHeight="1">
      <c r="A419" s="307">
        <v>2349</v>
      </c>
      <c r="B419" s="430" t="s">
        <v>3733</v>
      </c>
      <c r="C419" s="430"/>
      <c r="D419" s="430"/>
      <c r="E419" s="430"/>
      <c r="F419" s="430"/>
      <c r="G419" s="430"/>
      <c r="H419" s="431"/>
    </row>
    <row r="420" spans="1:8" ht="15" customHeight="1">
      <c r="A420" s="307">
        <v>2351</v>
      </c>
      <c r="B420" s="430" t="s">
        <v>3734</v>
      </c>
      <c r="C420" s="430"/>
      <c r="D420" s="430"/>
      <c r="E420" s="430"/>
      <c r="F420" s="430"/>
      <c r="G420" s="430"/>
      <c r="H420" s="431"/>
    </row>
    <row r="421" spans="1:8" ht="15" customHeight="1">
      <c r="A421" s="307">
        <v>2352</v>
      </c>
      <c r="B421" s="430" t="s">
        <v>3735</v>
      </c>
      <c r="C421" s="430"/>
      <c r="D421" s="430"/>
      <c r="E421" s="430"/>
      <c r="F421" s="430"/>
      <c r="G421" s="430"/>
      <c r="H421" s="431"/>
    </row>
    <row r="422" spans="1:8" ht="15" customHeight="1">
      <c r="A422" s="307">
        <v>2361</v>
      </c>
      <c r="B422" s="430" t="s">
        <v>3736</v>
      </c>
      <c r="C422" s="430"/>
      <c r="D422" s="430"/>
      <c r="E422" s="430"/>
      <c r="F422" s="430"/>
      <c r="G422" s="430"/>
      <c r="H422" s="431"/>
    </row>
    <row r="423" spans="1:8" ht="15" customHeight="1">
      <c r="A423" s="307">
        <v>2362</v>
      </c>
      <c r="B423" s="430" t="s">
        <v>3737</v>
      </c>
      <c r="C423" s="430"/>
      <c r="D423" s="430"/>
      <c r="E423" s="430"/>
      <c r="F423" s="430"/>
      <c r="G423" s="430"/>
      <c r="H423" s="431"/>
    </row>
    <row r="424" spans="1:8" ht="15" customHeight="1">
      <c r="A424" s="307">
        <v>2363</v>
      </c>
      <c r="B424" s="430" t="s">
        <v>3738</v>
      </c>
      <c r="C424" s="430"/>
      <c r="D424" s="430"/>
      <c r="E424" s="430"/>
      <c r="F424" s="430"/>
      <c r="G424" s="430"/>
      <c r="H424" s="431"/>
    </row>
    <row r="425" spans="1:8" ht="15" customHeight="1">
      <c r="A425" s="307">
        <v>2364</v>
      </c>
      <c r="B425" s="430" t="s">
        <v>3739</v>
      </c>
      <c r="C425" s="430"/>
      <c r="D425" s="430"/>
      <c r="E425" s="430"/>
      <c r="F425" s="430"/>
      <c r="G425" s="430"/>
      <c r="H425" s="431"/>
    </row>
    <row r="426" spans="1:8" ht="15" customHeight="1">
      <c r="A426" s="307">
        <v>2365</v>
      </c>
      <c r="B426" s="430" t="s">
        <v>3740</v>
      </c>
      <c r="C426" s="430"/>
      <c r="D426" s="430"/>
      <c r="E426" s="430"/>
      <c r="F426" s="430"/>
      <c r="G426" s="430"/>
      <c r="H426" s="431"/>
    </row>
    <row r="427" spans="1:8" ht="15" customHeight="1">
      <c r="A427" s="307">
        <v>2369</v>
      </c>
      <c r="B427" s="430" t="s">
        <v>3741</v>
      </c>
      <c r="C427" s="430"/>
      <c r="D427" s="430"/>
      <c r="E427" s="430"/>
      <c r="F427" s="430"/>
      <c r="G427" s="430"/>
      <c r="H427" s="431"/>
    </row>
    <row r="428" spans="1:8" ht="15" customHeight="1">
      <c r="A428" s="307">
        <v>2370</v>
      </c>
      <c r="B428" s="430" t="s">
        <v>3742</v>
      </c>
      <c r="C428" s="430"/>
      <c r="D428" s="430"/>
      <c r="E428" s="430"/>
      <c r="F428" s="430"/>
      <c r="G428" s="430"/>
      <c r="H428" s="431"/>
    </row>
    <row r="429" spans="1:8" ht="15" customHeight="1">
      <c r="A429" s="307">
        <v>2391</v>
      </c>
      <c r="B429" s="430" t="s">
        <v>3743</v>
      </c>
      <c r="C429" s="430"/>
      <c r="D429" s="430"/>
      <c r="E429" s="430"/>
      <c r="F429" s="430"/>
      <c r="G429" s="430"/>
      <c r="H429" s="431"/>
    </row>
    <row r="430" spans="1:8" ht="15" customHeight="1">
      <c r="A430" s="307">
        <v>2399</v>
      </c>
      <c r="B430" s="430" t="s">
        <v>3744</v>
      </c>
      <c r="C430" s="430"/>
      <c r="D430" s="430"/>
      <c r="E430" s="430"/>
      <c r="F430" s="430"/>
      <c r="G430" s="430"/>
      <c r="H430" s="431"/>
    </row>
    <row r="431" spans="1:8" ht="15" customHeight="1">
      <c r="A431" s="307">
        <v>2410</v>
      </c>
      <c r="B431" s="430" t="s">
        <v>3745</v>
      </c>
      <c r="C431" s="430"/>
      <c r="D431" s="430"/>
      <c r="E431" s="430"/>
      <c r="F431" s="430"/>
      <c r="G431" s="430"/>
      <c r="H431" s="431"/>
    </row>
    <row r="432" spans="1:8" ht="15" customHeight="1">
      <c r="A432" s="307">
        <v>2420</v>
      </c>
      <c r="B432" s="430" t="s">
        <v>3746</v>
      </c>
      <c r="C432" s="430"/>
      <c r="D432" s="430"/>
      <c r="E432" s="430"/>
      <c r="F432" s="430"/>
      <c r="G432" s="430"/>
      <c r="H432" s="431"/>
    </row>
    <row r="433" spans="1:8" ht="15" customHeight="1">
      <c r="A433" s="307">
        <v>2431</v>
      </c>
      <c r="B433" s="430" t="s">
        <v>3747</v>
      </c>
      <c r="C433" s="430"/>
      <c r="D433" s="430"/>
      <c r="E433" s="430"/>
      <c r="F433" s="430"/>
      <c r="G433" s="430"/>
      <c r="H433" s="431"/>
    </row>
    <row r="434" spans="1:8" ht="15" customHeight="1">
      <c r="A434" s="307">
        <v>2432</v>
      </c>
      <c r="B434" s="430" t="s">
        <v>3748</v>
      </c>
      <c r="C434" s="430"/>
      <c r="D434" s="430"/>
      <c r="E434" s="430"/>
      <c r="F434" s="430"/>
      <c r="G434" s="430"/>
      <c r="H434" s="431"/>
    </row>
    <row r="435" spans="1:8" ht="15" customHeight="1">
      <c r="A435" s="307">
        <v>2433</v>
      </c>
      <c r="B435" s="430" t="s">
        <v>3749</v>
      </c>
      <c r="C435" s="430"/>
      <c r="D435" s="430"/>
      <c r="E435" s="430"/>
      <c r="F435" s="430"/>
      <c r="G435" s="430"/>
      <c r="H435" s="431"/>
    </row>
    <row r="436" spans="1:8" ht="15" customHeight="1">
      <c r="A436" s="307">
        <v>2434</v>
      </c>
      <c r="B436" s="430" t="s">
        <v>3750</v>
      </c>
      <c r="C436" s="430"/>
      <c r="D436" s="430"/>
      <c r="E436" s="430"/>
      <c r="F436" s="430"/>
      <c r="G436" s="430"/>
      <c r="H436" s="431"/>
    </row>
    <row r="437" spans="1:8" ht="15" customHeight="1">
      <c r="A437" s="307">
        <v>2441</v>
      </c>
      <c r="B437" s="430" t="s">
        <v>3751</v>
      </c>
      <c r="C437" s="430"/>
      <c r="D437" s="430"/>
      <c r="E437" s="430"/>
      <c r="F437" s="430"/>
      <c r="G437" s="430"/>
      <c r="H437" s="431"/>
    </row>
    <row r="438" spans="1:8" ht="15" customHeight="1">
      <c r="A438" s="307">
        <v>2442</v>
      </c>
      <c r="B438" s="430" t="s">
        <v>3752</v>
      </c>
      <c r="C438" s="430"/>
      <c r="D438" s="430"/>
      <c r="E438" s="430"/>
      <c r="F438" s="430"/>
      <c r="G438" s="430"/>
      <c r="H438" s="431"/>
    </row>
    <row r="439" spans="1:8" ht="15" customHeight="1">
      <c r="A439" s="307">
        <v>2443</v>
      </c>
      <c r="B439" s="430" t="s">
        <v>3753</v>
      </c>
      <c r="C439" s="430"/>
      <c r="D439" s="430"/>
      <c r="E439" s="430"/>
      <c r="F439" s="430"/>
      <c r="G439" s="430"/>
      <c r="H439" s="431"/>
    </row>
    <row r="440" spans="1:8" ht="15" customHeight="1">
      <c r="A440" s="307">
        <v>2444</v>
      </c>
      <c r="B440" s="430" t="s">
        <v>3754</v>
      </c>
      <c r="C440" s="430"/>
      <c r="D440" s="430"/>
      <c r="E440" s="430"/>
      <c r="F440" s="430"/>
      <c r="G440" s="430"/>
      <c r="H440" s="431"/>
    </row>
    <row r="441" spans="1:8" ht="15" customHeight="1">
      <c r="A441" s="307">
        <v>2445</v>
      </c>
      <c r="B441" s="430" t="s">
        <v>3755</v>
      </c>
      <c r="C441" s="430"/>
      <c r="D441" s="430"/>
      <c r="E441" s="430"/>
      <c r="F441" s="430"/>
      <c r="G441" s="430"/>
      <c r="H441" s="431"/>
    </row>
    <row r="442" spans="1:8" ht="15" customHeight="1">
      <c r="A442" s="307">
        <v>2446</v>
      </c>
      <c r="B442" s="430" t="s">
        <v>3756</v>
      </c>
      <c r="C442" s="430"/>
      <c r="D442" s="430"/>
      <c r="E442" s="430"/>
      <c r="F442" s="430"/>
      <c r="G442" s="430"/>
      <c r="H442" s="431"/>
    </row>
    <row r="443" spans="1:8" ht="15" customHeight="1">
      <c r="A443" s="307">
        <v>2451</v>
      </c>
      <c r="B443" s="430" t="s">
        <v>3757</v>
      </c>
      <c r="C443" s="430"/>
      <c r="D443" s="430"/>
      <c r="E443" s="430"/>
      <c r="F443" s="430"/>
      <c r="G443" s="430"/>
      <c r="H443" s="431"/>
    </row>
    <row r="444" spans="1:8" ht="15" customHeight="1">
      <c r="A444" s="307">
        <v>2452</v>
      </c>
      <c r="B444" s="430" t="s">
        <v>3758</v>
      </c>
      <c r="C444" s="430"/>
      <c r="D444" s="430"/>
      <c r="E444" s="430"/>
      <c r="F444" s="430"/>
      <c r="G444" s="430"/>
      <c r="H444" s="431"/>
    </row>
    <row r="445" spans="1:8" ht="15" customHeight="1">
      <c r="A445" s="307">
        <v>2453</v>
      </c>
      <c r="B445" s="430" t="s">
        <v>3759</v>
      </c>
      <c r="C445" s="430"/>
      <c r="D445" s="430"/>
      <c r="E445" s="430"/>
      <c r="F445" s="430"/>
      <c r="G445" s="430"/>
      <c r="H445" s="431"/>
    </row>
    <row r="446" spans="1:8" ht="15" customHeight="1">
      <c r="A446" s="307">
        <v>2454</v>
      </c>
      <c r="B446" s="430" t="s">
        <v>3760</v>
      </c>
      <c r="C446" s="430"/>
      <c r="D446" s="430"/>
      <c r="E446" s="430"/>
      <c r="F446" s="430"/>
      <c r="G446" s="430"/>
      <c r="H446" s="431"/>
    </row>
    <row r="447" spans="1:8" ht="15" customHeight="1">
      <c r="A447" s="307">
        <v>2511</v>
      </c>
      <c r="B447" s="430" t="s">
        <v>3761</v>
      </c>
      <c r="C447" s="430"/>
      <c r="D447" s="430"/>
      <c r="E447" s="430"/>
      <c r="F447" s="430"/>
      <c r="G447" s="430"/>
      <c r="H447" s="431"/>
    </row>
    <row r="448" spans="1:8" ht="15" customHeight="1">
      <c r="A448" s="307">
        <v>2512</v>
      </c>
      <c r="B448" s="430" t="s">
        <v>3762</v>
      </c>
      <c r="C448" s="430"/>
      <c r="D448" s="430"/>
      <c r="E448" s="430"/>
      <c r="F448" s="430"/>
      <c r="G448" s="430"/>
      <c r="H448" s="431"/>
    </row>
    <row r="449" spans="1:8" ht="15" customHeight="1">
      <c r="A449" s="307">
        <v>2521</v>
      </c>
      <c r="B449" s="430" t="s">
        <v>3763</v>
      </c>
      <c r="C449" s="430"/>
      <c r="D449" s="430"/>
      <c r="E449" s="430"/>
      <c r="F449" s="430"/>
      <c r="G449" s="430"/>
      <c r="H449" s="431"/>
    </row>
    <row r="450" spans="1:8" ht="15" customHeight="1">
      <c r="A450" s="307">
        <v>2529</v>
      </c>
      <c r="B450" s="430" t="s">
        <v>3764</v>
      </c>
      <c r="C450" s="430"/>
      <c r="D450" s="430"/>
      <c r="E450" s="430"/>
      <c r="F450" s="430"/>
      <c r="G450" s="430"/>
      <c r="H450" s="431"/>
    </row>
    <row r="451" spans="1:8" ht="15" customHeight="1">
      <c r="A451" s="307">
        <v>2530</v>
      </c>
      <c r="B451" s="430" t="s">
        <v>3765</v>
      </c>
      <c r="C451" s="430"/>
      <c r="D451" s="430"/>
      <c r="E451" s="430"/>
      <c r="F451" s="430"/>
      <c r="G451" s="430"/>
      <c r="H451" s="431"/>
    </row>
    <row r="452" spans="1:8" ht="15" customHeight="1">
      <c r="A452" s="307">
        <v>2540</v>
      </c>
      <c r="B452" s="430" t="s">
        <v>3766</v>
      </c>
      <c r="C452" s="430"/>
      <c r="D452" s="430"/>
      <c r="E452" s="430"/>
      <c r="F452" s="430"/>
      <c r="G452" s="430"/>
      <c r="H452" s="431"/>
    </row>
    <row r="453" spans="1:8" ht="15" customHeight="1">
      <c r="A453" s="307">
        <v>2550</v>
      </c>
      <c r="B453" s="430" t="s">
        <v>3767</v>
      </c>
      <c r="C453" s="430"/>
      <c r="D453" s="430"/>
      <c r="E453" s="430"/>
      <c r="F453" s="430"/>
      <c r="G453" s="430"/>
      <c r="H453" s="431"/>
    </row>
    <row r="454" spans="1:8" ht="15" customHeight="1">
      <c r="A454" s="307">
        <v>2561</v>
      </c>
      <c r="B454" s="430" t="s">
        <v>3768</v>
      </c>
      <c r="C454" s="430"/>
      <c r="D454" s="430"/>
      <c r="E454" s="430"/>
      <c r="F454" s="430"/>
      <c r="G454" s="430"/>
      <c r="H454" s="431"/>
    </row>
    <row r="455" spans="1:8" ht="15" customHeight="1">
      <c r="A455" s="307">
        <v>2562</v>
      </c>
      <c r="B455" s="430" t="s">
        <v>3769</v>
      </c>
      <c r="C455" s="430"/>
      <c r="D455" s="430"/>
      <c r="E455" s="430"/>
      <c r="F455" s="430"/>
      <c r="G455" s="430"/>
      <c r="H455" s="431"/>
    </row>
    <row r="456" spans="1:8" ht="15" customHeight="1">
      <c r="A456" s="307">
        <v>2571</v>
      </c>
      <c r="B456" s="430" t="s">
        <v>3770</v>
      </c>
      <c r="C456" s="430"/>
      <c r="D456" s="430"/>
      <c r="E456" s="430"/>
      <c r="F456" s="430"/>
      <c r="G456" s="430"/>
      <c r="H456" s="431"/>
    </row>
    <row r="457" spans="1:8" ht="15" customHeight="1">
      <c r="A457" s="307">
        <v>2572</v>
      </c>
      <c r="B457" s="430" t="s">
        <v>3771</v>
      </c>
      <c r="C457" s="430"/>
      <c r="D457" s="430"/>
      <c r="E457" s="430"/>
      <c r="F457" s="430"/>
      <c r="G457" s="430"/>
      <c r="H457" s="431"/>
    </row>
    <row r="458" spans="1:8" ht="15" customHeight="1">
      <c r="A458" s="307">
        <v>2573</v>
      </c>
      <c r="B458" s="430" t="s">
        <v>3772</v>
      </c>
      <c r="C458" s="430"/>
      <c r="D458" s="430"/>
      <c r="E458" s="430"/>
      <c r="F458" s="430"/>
      <c r="G458" s="430"/>
      <c r="H458" s="431"/>
    </row>
    <row r="459" spans="1:8" ht="15" customHeight="1">
      <c r="A459" s="307">
        <v>2591</v>
      </c>
      <c r="B459" s="430" t="s">
        <v>3773</v>
      </c>
      <c r="C459" s="430"/>
      <c r="D459" s="430"/>
      <c r="E459" s="430"/>
      <c r="F459" s="430"/>
      <c r="G459" s="430"/>
      <c r="H459" s="431"/>
    </row>
    <row r="460" spans="1:8" ht="15" customHeight="1">
      <c r="A460" s="307">
        <v>2592</v>
      </c>
      <c r="B460" s="430" t="s">
        <v>3774</v>
      </c>
      <c r="C460" s="430"/>
      <c r="D460" s="430"/>
      <c r="E460" s="430"/>
      <c r="F460" s="430"/>
      <c r="G460" s="430"/>
      <c r="H460" s="431"/>
    </row>
    <row r="461" spans="1:8" ht="15" customHeight="1">
      <c r="A461" s="307">
        <v>2593</v>
      </c>
      <c r="B461" s="430" t="s">
        <v>3775</v>
      </c>
      <c r="C461" s="430"/>
      <c r="D461" s="430"/>
      <c r="E461" s="430"/>
      <c r="F461" s="430"/>
      <c r="G461" s="430"/>
      <c r="H461" s="431"/>
    </row>
    <row r="462" spans="1:8" ht="15" customHeight="1">
      <c r="A462" s="307">
        <v>2594</v>
      </c>
      <c r="B462" s="430" t="s">
        <v>3776</v>
      </c>
      <c r="C462" s="430"/>
      <c r="D462" s="430"/>
      <c r="E462" s="430"/>
      <c r="F462" s="430"/>
      <c r="G462" s="430"/>
      <c r="H462" s="431"/>
    </row>
    <row r="463" spans="1:8" ht="15" customHeight="1">
      <c r="A463" s="307">
        <v>2599</v>
      </c>
      <c r="B463" s="430" t="s">
        <v>3777</v>
      </c>
      <c r="C463" s="430"/>
      <c r="D463" s="430"/>
      <c r="E463" s="430"/>
      <c r="F463" s="430"/>
      <c r="G463" s="430"/>
      <c r="H463" s="431"/>
    </row>
    <row r="464" spans="1:8" ht="15" customHeight="1">
      <c r="A464" s="307">
        <v>2611</v>
      </c>
      <c r="B464" s="430" t="s">
        <v>3778</v>
      </c>
      <c r="C464" s="430"/>
      <c r="D464" s="430"/>
      <c r="E464" s="430"/>
      <c r="F464" s="430"/>
      <c r="G464" s="430"/>
      <c r="H464" s="431"/>
    </row>
    <row r="465" spans="1:8" ht="15" customHeight="1">
      <c r="A465" s="307">
        <v>2612</v>
      </c>
      <c r="B465" s="430" t="s">
        <v>3779</v>
      </c>
      <c r="C465" s="430"/>
      <c r="D465" s="430"/>
      <c r="E465" s="430"/>
      <c r="F465" s="430"/>
      <c r="G465" s="430"/>
      <c r="H465" s="431"/>
    </row>
    <row r="466" spans="1:8" ht="15" customHeight="1">
      <c r="A466" s="307">
        <v>2620</v>
      </c>
      <c r="B466" s="430" t="s">
        <v>3780</v>
      </c>
      <c r="C466" s="430"/>
      <c r="D466" s="430"/>
      <c r="E466" s="430"/>
      <c r="F466" s="430"/>
      <c r="G466" s="430"/>
      <c r="H466" s="431"/>
    </row>
    <row r="467" spans="1:8" ht="15" customHeight="1">
      <c r="A467" s="307">
        <v>2630</v>
      </c>
      <c r="B467" s="430" t="s">
        <v>3781</v>
      </c>
      <c r="C467" s="430"/>
      <c r="D467" s="430"/>
      <c r="E467" s="430"/>
      <c r="F467" s="430"/>
      <c r="G467" s="430"/>
      <c r="H467" s="431"/>
    </row>
    <row r="468" spans="1:8" ht="15" customHeight="1">
      <c r="A468" s="307">
        <v>2640</v>
      </c>
      <c r="B468" s="430" t="s">
        <v>3782</v>
      </c>
      <c r="C468" s="430"/>
      <c r="D468" s="430"/>
      <c r="E468" s="430"/>
      <c r="F468" s="430"/>
      <c r="G468" s="430"/>
      <c r="H468" s="431"/>
    </row>
    <row r="469" spans="1:8" ht="15" customHeight="1">
      <c r="A469" s="307">
        <v>2651</v>
      </c>
      <c r="B469" s="430" t="s">
        <v>3783</v>
      </c>
      <c r="C469" s="430"/>
      <c r="D469" s="430"/>
      <c r="E469" s="430"/>
      <c r="F469" s="430"/>
      <c r="G469" s="430"/>
      <c r="H469" s="431"/>
    </row>
    <row r="470" spans="1:8" ht="15" customHeight="1">
      <c r="A470" s="307">
        <v>2652</v>
      </c>
      <c r="B470" s="430" t="s">
        <v>3784</v>
      </c>
      <c r="C470" s="430"/>
      <c r="D470" s="430"/>
      <c r="E470" s="430"/>
      <c r="F470" s="430"/>
      <c r="G470" s="430"/>
      <c r="H470" s="431"/>
    </row>
    <row r="471" spans="1:8" ht="15" customHeight="1">
      <c r="A471" s="307">
        <v>2660</v>
      </c>
      <c r="B471" s="430" t="s">
        <v>3785</v>
      </c>
      <c r="C471" s="430"/>
      <c r="D471" s="430"/>
      <c r="E471" s="430"/>
      <c r="F471" s="430"/>
      <c r="G471" s="430"/>
      <c r="H471" s="431"/>
    </row>
    <row r="472" spans="1:8" ht="15" customHeight="1">
      <c r="A472" s="307">
        <v>2670</v>
      </c>
      <c r="B472" s="430" t="s">
        <v>3786</v>
      </c>
      <c r="C472" s="430"/>
      <c r="D472" s="430"/>
      <c r="E472" s="430"/>
      <c r="F472" s="430"/>
      <c r="G472" s="430"/>
      <c r="H472" s="431"/>
    </row>
    <row r="473" spans="1:8" ht="15" customHeight="1">
      <c r="A473" s="307">
        <v>2680</v>
      </c>
      <c r="B473" s="430" t="s">
        <v>3787</v>
      </c>
      <c r="C473" s="430"/>
      <c r="D473" s="430"/>
      <c r="E473" s="430"/>
      <c r="F473" s="430"/>
      <c r="G473" s="430"/>
      <c r="H473" s="431"/>
    </row>
    <row r="474" spans="1:8" ht="15" customHeight="1">
      <c r="A474" s="307">
        <v>2711</v>
      </c>
      <c r="B474" s="430" t="s">
        <v>3788</v>
      </c>
      <c r="C474" s="430"/>
      <c r="D474" s="430"/>
      <c r="E474" s="430"/>
      <c r="F474" s="430"/>
      <c r="G474" s="430"/>
      <c r="H474" s="431"/>
    </row>
    <row r="475" spans="1:8" ht="15" customHeight="1">
      <c r="A475" s="307">
        <v>2712</v>
      </c>
      <c r="B475" s="430" t="s">
        <v>3789</v>
      </c>
      <c r="C475" s="430"/>
      <c r="D475" s="430"/>
      <c r="E475" s="430"/>
      <c r="F475" s="430"/>
      <c r="G475" s="430"/>
      <c r="H475" s="431"/>
    </row>
    <row r="476" spans="1:8" ht="15" customHeight="1">
      <c r="A476" s="307">
        <v>2720</v>
      </c>
      <c r="B476" s="430" t="s">
        <v>3790</v>
      </c>
      <c r="C476" s="430"/>
      <c r="D476" s="430"/>
      <c r="E476" s="430"/>
      <c r="F476" s="430"/>
      <c r="G476" s="430"/>
      <c r="H476" s="431"/>
    </row>
    <row r="477" spans="1:8" ht="15" customHeight="1">
      <c r="A477" s="307">
        <v>2731</v>
      </c>
      <c r="B477" s="430" t="s">
        <v>3791</v>
      </c>
      <c r="C477" s="430"/>
      <c r="D477" s="430"/>
      <c r="E477" s="430"/>
      <c r="F477" s="430"/>
      <c r="G477" s="430"/>
      <c r="H477" s="431"/>
    </row>
    <row r="478" spans="1:8" ht="15" customHeight="1">
      <c r="A478" s="307">
        <v>2732</v>
      </c>
      <c r="B478" s="430" t="s">
        <v>3792</v>
      </c>
      <c r="C478" s="430"/>
      <c r="D478" s="430"/>
      <c r="E478" s="430"/>
      <c r="F478" s="430"/>
      <c r="G478" s="430"/>
      <c r="H478" s="431"/>
    </row>
    <row r="479" spans="1:8" ht="15" customHeight="1">
      <c r="A479" s="307">
        <v>2733</v>
      </c>
      <c r="B479" s="430" t="s">
        <v>3793</v>
      </c>
      <c r="C479" s="430"/>
      <c r="D479" s="430"/>
      <c r="E479" s="430"/>
      <c r="F479" s="430"/>
      <c r="G479" s="430"/>
      <c r="H479" s="431"/>
    </row>
    <row r="480" spans="1:8" ht="15" customHeight="1">
      <c r="A480" s="307">
        <v>2740</v>
      </c>
      <c r="B480" s="430" t="s">
        <v>3794</v>
      </c>
      <c r="C480" s="430"/>
      <c r="D480" s="430"/>
      <c r="E480" s="430"/>
      <c r="F480" s="430"/>
      <c r="G480" s="430"/>
      <c r="H480" s="431"/>
    </row>
    <row r="481" spans="1:8" ht="15" customHeight="1">
      <c r="A481" s="307">
        <v>2751</v>
      </c>
      <c r="B481" s="430" t="s">
        <v>3795</v>
      </c>
      <c r="C481" s="430"/>
      <c r="D481" s="430"/>
      <c r="E481" s="430"/>
      <c r="F481" s="430"/>
      <c r="G481" s="430"/>
      <c r="H481" s="431"/>
    </row>
    <row r="482" spans="1:8" ht="15" customHeight="1">
      <c r="A482" s="307">
        <v>2752</v>
      </c>
      <c r="B482" s="430" t="s">
        <v>3796</v>
      </c>
      <c r="C482" s="430"/>
      <c r="D482" s="430"/>
      <c r="E482" s="430"/>
      <c r="F482" s="430"/>
      <c r="G482" s="430"/>
      <c r="H482" s="431"/>
    </row>
    <row r="483" spans="1:8" ht="15" customHeight="1">
      <c r="A483" s="307">
        <v>2790</v>
      </c>
      <c r="B483" s="430" t="s">
        <v>3797</v>
      </c>
      <c r="C483" s="430"/>
      <c r="D483" s="430"/>
      <c r="E483" s="430"/>
      <c r="F483" s="430"/>
      <c r="G483" s="430"/>
      <c r="H483" s="431"/>
    </row>
    <row r="484" spans="1:8" ht="15" customHeight="1">
      <c r="A484" s="307">
        <v>2811</v>
      </c>
      <c r="B484" s="430" t="s">
        <v>3798</v>
      </c>
      <c r="C484" s="430"/>
      <c r="D484" s="430"/>
      <c r="E484" s="430"/>
      <c r="F484" s="430"/>
      <c r="G484" s="430"/>
      <c r="H484" s="431"/>
    </row>
    <row r="485" spans="1:8" ht="15" customHeight="1">
      <c r="A485" s="307">
        <v>2812</v>
      </c>
      <c r="B485" s="430" t="s">
        <v>3799</v>
      </c>
      <c r="C485" s="430"/>
      <c r="D485" s="430"/>
      <c r="E485" s="430"/>
      <c r="F485" s="430"/>
      <c r="G485" s="430"/>
      <c r="H485" s="431"/>
    </row>
    <row r="486" spans="1:8" ht="15" customHeight="1">
      <c r="A486" s="307">
        <v>2813</v>
      </c>
      <c r="B486" s="430" t="s">
        <v>3800</v>
      </c>
      <c r="C486" s="430"/>
      <c r="D486" s="430"/>
      <c r="E486" s="430"/>
      <c r="F486" s="430"/>
      <c r="G486" s="430"/>
      <c r="H486" s="431"/>
    </row>
    <row r="487" spans="1:8" ht="15" customHeight="1">
      <c r="A487" s="307">
        <v>2814</v>
      </c>
      <c r="B487" s="430" t="s">
        <v>3801</v>
      </c>
      <c r="C487" s="430"/>
      <c r="D487" s="430"/>
      <c r="E487" s="430"/>
      <c r="F487" s="430"/>
      <c r="G487" s="430"/>
      <c r="H487" s="431"/>
    </row>
    <row r="488" spans="1:8" ht="15" customHeight="1">
      <c r="A488" s="307">
        <v>2815</v>
      </c>
      <c r="B488" s="430" t="s">
        <v>3802</v>
      </c>
      <c r="C488" s="430"/>
      <c r="D488" s="430"/>
      <c r="E488" s="430"/>
      <c r="F488" s="430"/>
      <c r="G488" s="430"/>
      <c r="H488" s="431"/>
    </row>
    <row r="489" spans="1:8" ht="15" customHeight="1">
      <c r="A489" s="307">
        <v>2821</v>
      </c>
      <c r="B489" s="430" t="s">
        <v>3803</v>
      </c>
      <c r="C489" s="430"/>
      <c r="D489" s="430"/>
      <c r="E489" s="430"/>
      <c r="F489" s="430"/>
      <c r="G489" s="430"/>
      <c r="H489" s="431"/>
    </row>
    <row r="490" spans="1:8" ht="15" customHeight="1">
      <c r="A490" s="307">
        <v>2822</v>
      </c>
      <c r="B490" s="430" t="s">
        <v>3804</v>
      </c>
      <c r="C490" s="430"/>
      <c r="D490" s="430"/>
      <c r="E490" s="430"/>
      <c r="F490" s="430"/>
      <c r="G490" s="430"/>
      <c r="H490" s="431"/>
    </row>
    <row r="491" spans="1:8" ht="15" customHeight="1">
      <c r="A491" s="307">
        <v>2823</v>
      </c>
      <c r="B491" s="430" t="s">
        <v>3805</v>
      </c>
      <c r="C491" s="430"/>
      <c r="D491" s="430"/>
      <c r="E491" s="430"/>
      <c r="F491" s="430"/>
      <c r="G491" s="430"/>
      <c r="H491" s="431"/>
    </row>
    <row r="492" spans="1:8" ht="15" customHeight="1">
      <c r="A492" s="307">
        <v>2824</v>
      </c>
      <c r="B492" s="430" t="s">
        <v>3806</v>
      </c>
      <c r="C492" s="430"/>
      <c r="D492" s="430"/>
      <c r="E492" s="430"/>
      <c r="F492" s="430"/>
      <c r="G492" s="430"/>
      <c r="H492" s="431"/>
    </row>
    <row r="493" spans="1:8" ht="15" customHeight="1">
      <c r="A493" s="307">
        <v>2825</v>
      </c>
      <c r="B493" s="430" t="s">
        <v>3807</v>
      </c>
      <c r="C493" s="430"/>
      <c r="D493" s="430"/>
      <c r="E493" s="430"/>
      <c r="F493" s="430"/>
      <c r="G493" s="430"/>
      <c r="H493" s="431"/>
    </row>
    <row r="494" spans="1:8" ht="15" customHeight="1">
      <c r="A494" s="307">
        <v>2829</v>
      </c>
      <c r="B494" s="430" t="s">
        <v>3808</v>
      </c>
      <c r="C494" s="430"/>
      <c r="D494" s="430"/>
      <c r="E494" s="430"/>
      <c r="F494" s="430"/>
      <c r="G494" s="430"/>
      <c r="H494" s="431"/>
    </row>
    <row r="495" spans="1:8" ht="15" customHeight="1">
      <c r="A495" s="307">
        <v>2830</v>
      </c>
      <c r="B495" s="430" t="s">
        <v>3809</v>
      </c>
      <c r="C495" s="430"/>
      <c r="D495" s="430"/>
      <c r="E495" s="430"/>
      <c r="F495" s="430"/>
      <c r="G495" s="430"/>
      <c r="H495" s="431"/>
    </row>
    <row r="496" spans="1:8" ht="15" customHeight="1">
      <c r="A496" s="307">
        <v>2841</v>
      </c>
      <c r="B496" s="430" t="s">
        <v>3810</v>
      </c>
      <c r="C496" s="430"/>
      <c r="D496" s="430"/>
      <c r="E496" s="430"/>
      <c r="F496" s="430"/>
      <c r="G496" s="430"/>
      <c r="H496" s="431"/>
    </row>
    <row r="497" spans="1:8" ht="15" customHeight="1">
      <c r="A497" s="307">
        <v>2849</v>
      </c>
      <c r="B497" s="430" t="s">
        <v>3811</v>
      </c>
      <c r="C497" s="430"/>
      <c r="D497" s="430"/>
      <c r="E497" s="430"/>
      <c r="F497" s="430"/>
      <c r="G497" s="430"/>
      <c r="H497" s="431"/>
    </row>
    <row r="498" spans="1:8" ht="15" customHeight="1">
      <c r="A498" s="307">
        <v>2891</v>
      </c>
      <c r="B498" s="430" t="s">
        <v>3812</v>
      </c>
      <c r="C498" s="430"/>
      <c r="D498" s="430"/>
      <c r="E498" s="430"/>
      <c r="F498" s="430"/>
      <c r="G498" s="430"/>
      <c r="H498" s="431"/>
    </row>
    <row r="499" spans="1:8" ht="15" customHeight="1">
      <c r="A499" s="307">
        <v>2892</v>
      </c>
      <c r="B499" s="430" t="s">
        <v>3813</v>
      </c>
      <c r="C499" s="430"/>
      <c r="D499" s="430"/>
      <c r="E499" s="430"/>
      <c r="F499" s="430"/>
      <c r="G499" s="430"/>
      <c r="H499" s="431"/>
    </row>
    <row r="500" spans="1:8" ht="15" customHeight="1">
      <c r="A500" s="307">
        <v>2893</v>
      </c>
      <c r="B500" s="430" t="s">
        <v>3814</v>
      </c>
      <c r="C500" s="430"/>
      <c r="D500" s="430"/>
      <c r="E500" s="430"/>
      <c r="F500" s="430"/>
      <c r="G500" s="430"/>
      <c r="H500" s="431"/>
    </row>
    <row r="501" spans="1:8" ht="15" customHeight="1">
      <c r="A501" s="307">
        <v>2894</v>
      </c>
      <c r="B501" s="430" t="s">
        <v>3815</v>
      </c>
      <c r="C501" s="430"/>
      <c r="D501" s="430"/>
      <c r="E501" s="430"/>
      <c r="F501" s="430"/>
      <c r="G501" s="430"/>
      <c r="H501" s="431"/>
    </row>
    <row r="502" spans="1:8" ht="15" customHeight="1">
      <c r="A502" s="307">
        <v>2895</v>
      </c>
      <c r="B502" s="430" t="s">
        <v>3816</v>
      </c>
      <c r="C502" s="430"/>
      <c r="D502" s="430"/>
      <c r="E502" s="430"/>
      <c r="F502" s="430"/>
      <c r="G502" s="430"/>
      <c r="H502" s="431"/>
    </row>
    <row r="503" spans="1:8" ht="15" customHeight="1">
      <c r="A503" s="307">
        <v>2896</v>
      </c>
      <c r="B503" s="430" t="s">
        <v>3817</v>
      </c>
      <c r="C503" s="430"/>
      <c r="D503" s="430"/>
      <c r="E503" s="430"/>
      <c r="F503" s="430"/>
      <c r="G503" s="430"/>
      <c r="H503" s="431"/>
    </row>
    <row r="504" spans="1:8" ht="15" customHeight="1">
      <c r="A504" s="307">
        <v>2899</v>
      </c>
      <c r="B504" s="430" t="s">
        <v>3818</v>
      </c>
      <c r="C504" s="430"/>
      <c r="D504" s="430"/>
      <c r="E504" s="430"/>
      <c r="F504" s="430"/>
      <c r="G504" s="430"/>
      <c r="H504" s="431"/>
    </row>
    <row r="505" spans="1:8" ht="15" customHeight="1">
      <c r="A505" s="307">
        <v>2910</v>
      </c>
      <c r="B505" s="430" t="s">
        <v>3819</v>
      </c>
      <c r="C505" s="430"/>
      <c r="D505" s="430"/>
      <c r="E505" s="430"/>
      <c r="F505" s="430"/>
      <c r="G505" s="430"/>
      <c r="H505" s="431"/>
    </row>
    <row r="506" spans="1:8" ht="15" customHeight="1">
      <c r="A506" s="307">
        <v>2920</v>
      </c>
      <c r="B506" s="430" t="s">
        <v>3820</v>
      </c>
      <c r="C506" s="430"/>
      <c r="D506" s="430"/>
      <c r="E506" s="430"/>
      <c r="F506" s="430"/>
      <c r="G506" s="430"/>
      <c r="H506" s="431"/>
    </row>
    <row r="507" spans="1:8" ht="15" customHeight="1">
      <c r="A507" s="307">
        <v>2931</v>
      </c>
      <c r="B507" s="430" t="s">
        <v>3821</v>
      </c>
      <c r="C507" s="430"/>
      <c r="D507" s="430"/>
      <c r="E507" s="430"/>
      <c r="F507" s="430"/>
      <c r="G507" s="430"/>
      <c r="H507" s="431"/>
    </row>
    <row r="508" spans="1:8" ht="15" customHeight="1">
      <c r="A508" s="307">
        <v>2932</v>
      </c>
      <c r="B508" s="430" t="s">
        <v>3822</v>
      </c>
      <c r="C508" s="430"/>
      <c r="D508" s="430"/>
      <c r="E508" s="430"/>
      <c r="F508" s="430"/>
      <c r="G508" s="430"/>
      <c r="H508" s="431"/>
    </row>
    <row r="509" spans="1:8" ht="15" customHeight="1">
      <c r="A509" s="307">
        <v>3011</v>
      </c>
      <c r="B509" s="430" t="s">
        <v>3823</v>
      </c>
      <c r="C509" s="430"/>
      <c r="D509" s="430"/>
      <c r="E509" s="430"/>
      <c r="F509" s="430"/>
      <c r="G509" s="430"/>
      <c r="H509" s="431"/>
    </row>
    <row r="510" spans="1:8" ht="15" customHeight="1">
      <c r="A510" s="307">
        <v>3012</v>
      </c>
      <c r="B510" s="430" t="s">
        <v>3824</v>
      </c>
      <c r="C510" s="430"/>
      <c r="D510" s="430"/>
      <c r="E510" s="430"/>
      <c r="F510" s="430"/>
      <c r="G510" s="430"/>
      <c r="H510" s="431"/>
    </row>
    <row r="511" spans="1:8" ht="15" customHeight="1">
      <c r="A511" s="307">
        <v>3020</v>
      </c>
      <c r="B511" s="430" t="s">
        <v>3825</v>
      </c>
      <c r="C511" s="430"/>
      <c r="D511" s="430"/>
      <c r="E511" s="430"/>
      <c r="F511" s="430"/>
      <c r="G511" s="430"/>
      <c r="H511" s="431"/>
    </row>
    <row r="512" spans="1:8" ht="15" customHeight="1">
      <c r="A512" s="307">
        <v>3030</v>
      </c>
      <c r="B512" s="430" t="s">
        <v>3826</v>
      </c>
      <c r="C512" s="430"/>
      <c r="D512" s="430"/>
      <c r="E512" s="430"/>
      <c r="F512" s="430"/>
      <c r="G512" s="430"/>
      <c r="H512" s="431"/>
    </row>
    <row r="513" spans="1:8" ht="15" customHeight="1">
      <c r="A513" s="307">
        <v>3040</v>
      </c>
      <c r="B513" s="430" t="s">
        <v>3827</v>
      </c>
      <c r="C513" s="430"/>
      <c r="D513" s="430"/>
      <c r="E513" s="430"/>
      <c r="F513" s="430"/>
      <c r="G513" s="430"/>
      <c r="H513" s="431"/>
    </row>
    <row r="514" spans="1:8" ht="15" customHeight="1">
      <c r="A514" s="307">
        <v>3091</v>
      </c>
      <c r="B514" s="430" t="s">
        <v>3828</v>
      </c>
      <c r="C514" s="430"/>
      <c r="D514" s="430"/>
      <c r="E514" s="430"/>
      <c r="F514" s="430"/>
      <c r="G514" s="430"/>
      <c r="H514" s="431"/>
    </row>
    <row r="515" spans="1:8" ht="15" customHeight="1">
      <c r="A515" s="307">
        <v>3092</v>
      </c>
      <c r="B515" s="430" t="s">
        <v>3829</v>
      </c>
      <c r="C515" s="430"/>
      <c r="D515" s="430"/>
      <c r="E515" s="430"/>
      <c r="F515" s="430"/>
      <c r="G515" s="430"/>
      <c r="H515" s="431"/>
    </row>
    <row r="516" spans="1:8" ht="15" customHeight="1">
      <c r="A516" s="307">
        <v>3099</v>
      </c>
      <c r="B516" s="430" t="s">
        <v>3830</v>
      </c>
      <c r="C516" s="430"/>
      <c r="D516" s="430"/>
      <c r="E516" s="430"/>
      <c r="F516" s="430"/>
      <c r="G516" s="430"/>
      <c r="H516" s="431"/>
    </row>
    <row r="517" spans="1:8" ht="15" customHeight="1">
      <c r="A517" s="307">
        <v>3101</v>
      </c>
      <c r="B517" s="430" t="s">
        <v>3831</v>
      </c>
      <c r="C517" s="430"/>
      <c r="D517" s="430"/>
      <c r="E517" s="430"/>
      <c r="F517" s="430"/>
      <c r="G517" s="430"/>
      <c r="H517" s="431"/>
    </row>
    <row r="518" spans="1:8" ht="15" customHeight="1">
      <c r="A518" s="307">
        <v>3102</v>
      </c>
      <c r="B518" s="430" t="s">
        <v>3832</v>
      </c>
      <c r="C518" s="430"/>
      <c r="D518" s="430"/>
      <c r="E518" s="430"/>
      <c r="F518" s="430"/>
      <c r="G518" s="430"/>
      <c r="H518" s="431"/>
    </row>
    <row r="519" spans="1:8" ht="15" customHeight="1">
      <c r="A519" s="307">
        <v>3103</v>
      </c>
      <c r="B519" s="430" t="s">
        <v>3833</v>
      </c>
      <c r="C519" s="430"/>
      <c r="D519" s="430"/>
      <c r="E519" s="430"/>
      <c r="F519" s="430"/>
      <c r="G519" s="430"/>
      <c r="H519" s="431"/>
    </row>
    <row r="520" spans="1:8" ht="15" customHeight="1">
      <c r="A520" s="307">
        <v>3109</v>
      </c>
      <c r="B520" s="430" t="s">
        <v>3834</v>
      </c>
      <c r="C520" s="430"/>
      <c r="D520" s="430"/>
      <c r="E520" s="430"/>
      <c r="F520" s="430"/>
      <c r="G520" s="430"/>
      <c r="H520" s="431"/>
    </row>
    <row r="521" spans="1:8" ht="15" customHeight="1">
      <c r="A521" s="307">
        <v>3211</v>
      </c>
      <c r="B521" s="430" t="s">
        <v>3835</v>
      </c>
      <c r="C521" s="430"/>
      <c r="D521" s="430"/>
      <c r="E521" s="430"/>
      <c r="F521" s="430"/>
      <c r="G521" s="430"/>
      <c r="H521" s="431"/>
    </row>
    <row r="522" spans="1:8" ht="15" customHeight="1">
      <c r="A522" s="307">
        <v>3212</v>
      </c>
      <c r="B522" s="430" t="s">
        <v>3836</v>
      </c>
      <c r="C522" s="430"/>
      <c r="D522" s="430"/>
      <c r="E522" s="430"/>
      <c r="F522" s="430"/>
      <c r="G522" s="430"/>
      <c r="H522" s="431"/>
    </row>
    <row r="523" spans="1:8" ht="15" customHeight="1">
      <c r="A523" s="307">
        <v>3213</v>
      </c>
      <c r="B523" s="430" t="s">
        <v>3837</v>
      </c>
      <c r="C523" s="430"/>
      <c r="D523" s="430"/>
      <c r="E523" s="430"/>
      <c r="F523" s="430"/>
      <c r="G523" s="430"/>
      <c r="H523" s="431"/>
    </row>
    <row r="524" spans="1:8" ht="15" customHeight="1">
      <c r="A524" s="307">
        <v>3220</v>
      </c>
      <c r="B524" s="430" t="s">
        <v>3838</v>
      </c>
      <c r="C524" s="430"/>
      <c r="D524" s="430"/>
      <c r="E524" s="430"/>
      <c r="F524" s="430"/>
      <c r="G524" s="430"/>
      <c r="H524" s="431"/>
    </row>
    <row r="525" spans="1:8" ht="15" customHeight="1">
      <c r="A525" s="307">
        <v>3230</v>
      </c>
      <c r="B525" s="430" t="s">
        <v>3839</v>
      </c>
      <c r="C525" s="430"/>
      <c r="D525" s="430"/>
      <c r="E525" s="430"/>
      <c r="F525" s="430"/>
      <c r="G525" s="430"/>
      <c r="H525" s="431"/>
    </row>
    <row r="526" spans="1:8" ht="15" customHeight="1">
      <c r="A526" s="307">
        <v>3240</v>
      </c>
      <c r="B526" s="430" t="s">
        <v>3840</v>
      </c>
      <c r="C526" s="430"/>
      <c r="D526" s="430"/>
      <c r="E526" s="430"/>
      <c r="F526" s="430"/>
      <c r="G526" s="430"/>
      <c r="H526" s="431"/>
    </row>
    <row r="527" spans="1:8" ht="15" customHeight="1">
      <c r="A527" s="307">
        <v>3250</v>
      </c>
      <c r="B527" s="430" t="s">
        <v>3841</v>
      </c>
      <c r="C527" s="430"/>
      <c r="D527" s="430"/>
      <c r="E527" s="430"/>
      <c r="F527" s="430"/>
      <c r="G527" s="430"/>
      <c r="H527" s="431"/>
    </row>
    <row r="528" spans="1:8" ht="15" customHeight="1">
      <c r="A528" s="307">
        <v>3291</v>
      </c>
      <c r="B528" s="430" t="s">
        <v>3842</v>
      </c>
      <c r="C528" s="430"/>
      <c r="D528" s="430"/>
      <c r="E528" s="430"/>
      <c r="F528" s="430"/>
      <c r="G528" s="430"/>
      <c r="H528" s="431"/>
    </row>
    <row r="529" spans="1:8" ht="15" customHeight="1">
      <c r="A529" s="307">
        <v>3299</v>
      </c>
      <c r="B529" s="430" t="s">
        <v>3843</v>
      </c>
      <c r="C529" s="430"/>
      <c r="D529" s="430"/>
      <c r="E529" s="430"/>
      <c r="F529" s="430"/>
      <c r="G529" s="430"/>
      <c r="H529" s="431"/>
    </row>
    <row r="530" spans="1:8" ht="15" customHeight="1">
      <c r="A530" s="307">
        <v>3311</v>
      </c>
      <c r="B530" s="430" t="s">
        <v>3844</v>
      </c>
      <c r="C530" s="430"/>
      <c r="D530" s="430"/>
      <c r="E530" s="430"/>
      <c r="F530" s="430"/>
      <c r="G530" s="430"/>
      <c r="H530" s="431"/>
    </row>
    <row r="531" spans="1:8" ht="15" customHeight="1">
      <c r="A531" s="307">
        <v>3312</v>
      </c>
      <c r="B531" s="430" t="s">
        <v>3845</v>
      </c>
      <c r="C531" s="430"/>
      <c r="D531" s="430"/>
      <c r="E531" s="430"/>
      <c r="F531" s="430"/>
      <c r="G531" s="430"/>
      <c r="H531" s="431"/>
    </row>
    <row r="532" spans="1:8" ht="15" customHeight="1">
      <c r="A532" s="307">
        <v>3313</v>
      </c>
      <c r="B532" s="430" t="s">
        <v>3846</v>
      </c>
      <c r="C532" s="430"/>
      <c r="D532" s="430"/>
      <c r="E532" s="430"/>
      <c r="F532" s="430"/>
      <c r="G532" s="430"/>
      <c r="H532" s="431"/>
    </row>
    <row r="533" spans="1:8" ht="15" customHeight="1">
      <c r="A533" s="307">
        <v>3314</v>
      </c>
      <c r="B533" s="430" t="s">
        <v>3847</v>
      </c>
      <c r="C533" s="430"/>
      <c r="D533" s="430"/>
      <c r="E533" s="430"/>
      <c r="F533" s="430"/>
      <c r="G533" s="430"/>
      <c r="H533" s="431"/>
    </row>
    <row r="534" spans="1:8" ht="15" customHeight="1">
      <c r="A534" s="307">
        <v>3315</v>
      </c>
      <c r="B534" s="430" t="s">
        <v>3848</v>
      </c>
      <c r="C534" s="430"/>
      <c r="D534" s="430"/>
      <c r="E534" s="430"/>
      <c r="F534" s="430"/>
      <c r="G534" s="430"/>
      <c r="H534" s="431"/>
    </row>
    <row r="535" spans="1:8" ht="15" customHeight="1">
      <c r="A535" s="307">
        <v>3316</v>
      </c>
      <c r="B535" s="430" t="s">
        <v>3849</v>
      </c>
      <c r="C535" s="430"/>
      <c r="D535" s="430"/>
      <c r="E535" s="430"/>
      <c r="F535" s="430"/>
      <c r="G535" s="430"/>
      <c r="H535" s="431"/>
    </row>
    <row r="536" spans="1:8" ht="15" customHeight="1">
      <c r="A536" s="307">
        <v>3317</v>
      </c>
      <c r="B536" s="430" t="s">
        <v>3850</v>
      </c>
      <c r="C536" s="430"/>
      <c r="D536" s="430"/>
      <c r="E536" s="430"/>
      <c r="F536" s="430"/>
      <c r="G536" s="430"/>
      <c r="H536" s="431"/>
    </row>
    <row r="537" spans="1:8" ht="15" customHeight="1">
      <c r="A537" s="307">
        <v>3319</v>
      </c>
      <c r="B537" s="430" t="s">
        <v>3851</v>
      </c>
      <c r="C537" s="430"/>
      <c r="D537" s="430"/>
      <c r="E537" s="430"/>
      <c r="F537" s="430"/>
      <c r="G537" s="430"/>
      <c r="H537" s="431"/>
    </row>
    <row r="538" spans="1:8" ht="15" customHeight="1">
      <c r="A538" s="307">
        <v>3320</v>
      </c>
      <c r="B538" s="430" t="s">
        <v>3852</v>
      </c>
      <c r="C538" s="430"/>
      <c r="D538" s="430"/>
      <c r="E538" s="430"/>
      <c r="F538" s="430"/>
      <c r="G538" s="430"/>
      <c r="H538" s="431"/>
    </row>
    <row r="539" spans="1:8" ht="15" customHeight="1">
      <c r="A539" s="307">
        <v>3511</v>
      </c>
      <c r="B539" s="430" t="s">
        <v>3853</v>
      </c>
      <c r="C539" s="430"/>
      <c r="D539" s="430"/>
      <c r="E539" s="430"/>
      <c r="F539" s="430"/>
      <c r="G539" s="430"/>
      <c r="H539" s="431"/>
    </row>
    <row r="540" spans="1:8" ht="15" customHeight="1">
      <c r="A540" s="307">
        <v>3512</v>
      </c>
      <c r="B540" s="430" t="s">
        <v>3854</v>
      </c>
      <c r="C540" s="430"/>
      <c r="D540" s="430"/>
      <c r="E540" s="430"/>
      <c r="F540" s="430"/>
      <c r="G540" s="430"/>
      <c r="H540" s="431"/>
    </row>
    <row r="541" spans="1:8" ht="15" customHeight="1">
      <c r="A541" s="307">
        <v>3513</v>
      </c>
      <c r="B541" s="430" t="s">
        <v>3855</v>
      </c>
      <c r="C541" s="430"/>
      <c r="D541" s="430"/>
      <c r="E541" s="430"/>
      <c r="F541" s="430"/>
      <c r="G541" s="430"/>
      <c r="H541" s="431"/>
    </row>
    <row r="542" spans="1:8" ht="15" customHeight="1">
      <c r="A542" s="307">
        <v>3514</v>
      </c>
      <c r="B542" s="430" t="s">
        <v>3856</v>
      </c>
      <c r="C542" s="430"/>
      <c r="D542" s="430"/>
      <c r="E542" s="430"/>
      <c r="F542" s="430"/>
      <c r="G542" s="430"/>
      <c r="H542" s="431"/>
    </row>
    <row r="543" spans="1:8" ht="15" customHeight="1">
      <c r="A543" s="307">
        <v>3521</v>
      </c>
      <c r="B543" s="430" t="s">
        <v>3857</v>
      </c>
      <c r="C543" s="430"/>
      <c r="D543" s="430"/>
      <c r="E543" s="430"/>
      <c r="F543" s="430"/>
      <c r="G543" s="430"/>
      <c r="H543" s="431"/>
    </row>
    <row r="544" spans="1:8" ht="15" customHeight="1">
      <c r="A544" s="307">
        <v>3522</v>
      </c>
      <c r="B544" s="430" t="s">
        <v>3858</v>
      </c>
      <c r="C544" s="430"/>
      <c r="D544" s="430"/>
      <c r="E544" s="430"/>
      <c r="F544" s="430"/>
      <c r="G544" s="430"/>
      <c r="H544" s="431"/>
    </row>
    <row r="545" spans="1:8" ht="15" customHeight="1">
      <c r="A545" s="307">
        <v>3523</v>
      </c>
      <c r="B545" s="430" t="s">
        <v>3859</v>
      </c>
      <c r="C545" s="430"/>
      <c r="D545" s="430"/>
      <c r="E545" s="430"/>
      <c r="F545" s="430"/>
      <c r="G545" s="430"/>
      <c r="H545" s="431"/>
    </row>
    <row r="546" spans="1:8" ht="15" customHeight="1">
      <c r="A546" s="307">
        <v>3530</v>
      </c>
      <c r="B546" s="430" t="s">
        <v>3860</v>
      </c>
      <c r="C546" s="430"/>
      <c r="D546" s="430"/>
      <c r="E546" s="430"/>
      <c r="F546" s="430"/>
      <c r="G546" s="430"/>
      <c r="H546" s="431"/>
    </row>
    <row r="547" spans="1:8" ht="15" customHeight="1">
      <c r="A547" s="307">
        <v>3600</v>
      </c>
      <c r="B547" s="430" t="s">
        <v>3861</v>
      </c>
      <c r="C547" s="430"/>
      <c r="D547" s="430"/>
      <c r="E547" s="430"/>
      <c r="F547" s="430"/>
      <c r="G547" s="430"/>
      <c r="H547" s="431"/>
    </row>
    <row r="548" spans="1:8" ht="15" customHeight="1">
      <c r="A548" s="307">
        <v>3700</v>
      </c>
      <c r="B548" s="430" t="s">
        <v>3862</v>
      </c>
      <c r="C548" s="430"/>
      <c r="D548" s="430"/>
      <c r="E548" s="430"/>
      <c r="F548" s="430"/>
      <c r="G548" s="430"/>
      <c r="H548" s="431"/>
    </row>
    <row r="549" spans="1:8" ht="15" customHeight="1">
      <c r="A549" s="307">
        <v>3811</v>
      </c>
      <c r="B549" s="430" t="s">
        <v>3863</v>
      </c>
      <c r="C549" s="430"/>
      <c r="D549" s="430"/>
      <c r="E549" s="430"/>
      <c r="F549" s="430"/>
      <c r="G549" s="430"/>
      <c r="H549" s="431"/>
    </row>
    <row r="550" spans="1:8" ht="15" customHeight="1">
      <c r="A550" s="307">
        <v>3812</v>
      </c>
      <c r="B550" s="430" t="s">
        <v>3864</v>
      </c>
      <c r="C550" s="430"/>
      <c r="D550" s="430"/>
      <c r="E550" s="430"/>
      <c r="F550" s="430"/>
      <c r="G550" s="430"/>
      <c r="H550" s="431"/>
    </row>
    <row r="551" spans="1:8" ht="15" customHeight="1">
      <c r="A551" s="307">
        <v>3821</v>
      </c>
      <c r="B551" s="430" t="s">
        <v>3865</v>
      </c>
      <c r="C551" s="430"/>
      <c r="D551" s="430"/>
      <c r="E551" s="430"/>
      <c r="F551" s="430"/>
      <c r="G551" s="430"/>
      <c r="H551" s="431"/>
    </row>
    <row r="552" spans="1:8" ht="15" customHeight="1">
      <c r="A552" s="307">
        <v>3822</v>
      </c>
      <c r="B552" s="430" t="s">
        <v>3866</v>
      </c>
      <c r="C552" s="430"/>
      <c r="D552" s="430"/>
      <c r="E552" s="430"/>
      <c r="F552" s="430"/>
      <c r="G552" s="430"/>
      <c r="H552" s="431"/>
    </row>
    <row r="553" spans="1:8" ht="15" customHeight="1">
      <c r="A553" s="307">
        <v>3831</v>
      </c>
      <c r="B553" s="430" t="s">
        <v>3867</v>
      </c>
      <c r="C553" s="430"/>
      <c r="D553" s="430"/>
      <c r="E553" s="430"/>
      <c r="F553" s="430"/>
      <c r="G553" s="430"/>
      <c r="H553" s="431"/>
    </row>
    <row r="554" spans="1:8" ht="15" customHeight="1">
      <c r="A554" s="307">
        <v>3832</v>
      </c>
      <c r="B554" s="430" t="s">
        <v>3868</v>
      </c>
      <c r="C554" s="430"/>
      <c r="D554" s="430"/>
      <c r="E554" s="430"/>
      <c r="F554" s="430"/>
      <c r="G554" s="430"/>
      <c r="H554" s="431"/>
    </row>
    <row r="555" spans="1:8" ht="15" customHeight="1">
      <c r="A555" s="307">
        <v>3900</v>
      </c>
      <c r="B555" s="430" t="s">
        <v>3869</v>
      </c>
      <c r="C555" s="430"/>
      <c r="D555" s="430"/>
      <c r="E555" s="430"/>
      <c r="F555" s="430"/>
      <c r="G555" s="430"/>
      <c r="H555" s="431"/>
    </row>
    <row r="556" spans="1:8" ht="15" customHeight="1">
      <c r="A556" s="307">
        <v>4110</v>
      </c>
      <c r="B556" s="430" t="s">
        <v>3870</v>
      </c>
      <c r="C556" s="430"/>
      <c r="D556" s="430"/>
      <c r="E556" s="430"/>
      <c r="F556" s="430"/>
      <c r="G556" s="430"/>
      <c r="H556" s="431"/>
    </row>
    <row r="557" spans="1:8" ht="15" customHeight="1">
      <c r="A557" s="307">
        <v>4120</v>
      </c>
      <c r="B557" s="430" t="s">
        <v>3871</v>
      </c>
      <c r="C557" s="430"/>
      <c r="D557" s="430"/>
      <c r="E557" s="430"/>
      <c r="F557" s="430"/>
      <c r="G557" s="430"/>
      <c r="H557" s="431"/>
    </row>
    <row r="558" spans="1:8" ht="15" customHeight="1">
      <c r="A558" s="307">
        <v>4211</v>
      </c>
      <c r="B558" s="430" t="s">
        <v>3872</v>
      </c>
      <c r="C558" s="430"/>
      <c r="D558" s="430"/>
      <c r="E558" s="430"/>
      <c r="F558" s="430"/>
      <c r="G558" s="430"/>
      <c r="H558" s="431"/>
    </row>
    <row r="559" spans="1:8" ht="15" customHeight="1">
      <c r="A559" s="307">
        <v>4212</v>
      </c>
      <c r="B559" s="430" t="s">
        <v>3873</v>
      </c>
      <c r="C559" s="430"/>
      <c r="D559" s="430"/>
      <c r="E559" s="430"/>
      <c r="F559" s="430"/>
      <c r="G559" s="430"/>
      <c r="H559" s="431"/>
    </row>
    <row r="560" spans="1:8" ht="15" customHeight="1">
      <c r="A560" s="307">
        <v>4213</v>
      </c>
      <c r="B560" s="430" t="s">
        <v>3874</v>
      </c>
      <c r="C560" s="430"/>
      <c r="D560" s="430"/>
      <c r="E560" s="430"/>
      <c r="F560" s="430"/>
      <c r="G560" s="430"/>
      <c r="H560" s="431"/>
    </row>
    <row r="561" spans="1:8" ht="15" customHeight="1">
      <c r="A561" s="307">
        <v>4221</v>
      </c>
      <c r="B561" s="430" t="s">
        <v>3875</v>
      </c>
      <c r="C561" s="430"/>
      <c r="D561" s="430"/>
      <c r="E561" s="430"/>
      <c r="F561" s="430"/>
      <c r="G561" s="430"/>
      <c r="H561" s="431"/>
    </row>
    <row r="562" spans="1:8" ht="15" customHeight="1">
      <c r="A562" s="307">
        <v>4222</v>
      </c>
      <c r="B562" s="430" t="s">
        <v>3876</v>
      </c>
      <c r="C562" s="430"/>
      <c r="D562" s="430"/>
      <c r="E562" s="430"/>
      <c r="F562" s="430"/>
      <c r="G562" s="430"/>
      <c r="H562" s="431"/>
    </row>
    <row r="563" spans="1:8" ht="15" customHeight="1">
      <c r="A563" s="307">
        <v>4291</v>
      </c>
      <c r="B563" s="430" t="s">
        <v>3877</v>
      </c>
      <c r="C563" s="430"/>
      <c r="D563" s="430"/>
      <c r="E563" s="430"/>
      <c r="F563" s="430"/>
      <c r="G563" s="430"/>
      <c r="H563" s="431"/>
    </row>
    <row r="564" spans="1:8" ht="15" customHeight="1">
      <c r="A564" s="307">
        <v>4299</v>
      </c>
      <c r="B564" s="430" t="s">
        <v>3878</v>
      </c>
      <c r="C564" s="430"/>
      <c r="D564" s="430"/>
      <c r="E564" s="430"/>
      <c r="F564" s="430"/>
      <c r="G564" s="430"/>
      <c r="H564" s="431"/>
    </row>
    <row r="565" spans="1:8" ht="15" customHeight="1">
      <c r="A565" s="307">
        <v>4311</v>
      </c>
      <c r="B565" s="430" t="s">
        <v>3879</v>
      </c>
      <c r="C565" s="430"/>
      <c r="D565" s="430"/>
      <c r="E565" s="430"/>
      <c r="F565" s="430"/>
      <c r="G565" s="430"/>
      <c r="H565" s="431"/>
    </row>
    <row r="566" spans="1:8" ht="15" customHeight="1">
      <c r="A566" s="307">
        <v>4312</v>
      </c>
      <c r="B566" s="430" t="s">
        <v>3880</v>
      </c>
      <c r="C566" s="430"/>
      <c r="D566" s="430"/>
      <c r="E566" s="430"/>
      <c r="F566" s="430"/>
      <c r="G566" s="430"/>
      <c r="H566" s="431"/>
    </row>
    <row r="567" spans="1:8" ht="15" customHeight="1">
      <c r="A567" s="307">
        <v>4313</v>
      </c>
      <c r="B567" s="430" t="s">
        <v>3881</v>
      </c>
      <c r="C567" s="430"/>
      <c r="D567" s="430"/>
      <c r="E567" s="430"/>
      <c r="F567" s="430"/>
      <c r="G567" s="430"/>
      <c r="H567" s="431"/>
    </row>
    <row r="568" spans="1:8" ht="15" customHeight="1">
      <c r="A568" s="307">
        <v>4321</v>
      </c>
      <c r="B568" s="430" t="s">
        <v>3882</v>
      </c>
      <c r="C568" s="430"/>
      <c r="D568" s="430"/>
      <c r="E568" s="430"/>
      <c r="F568" s="430"/>
      <c r="G568" s="430"/>
      <c r="H568" s="431"/>
    </row>
    <row r="569" spans="1:8" ht="15" customHeight="1">
      <c r="A569" s="307">
        <v>4322</v>
      </c>
      <c r="B569" s="430" t="s">
        <v>3883</v>
      </c>
      <c r="C569" s="430"/>
      <c r="D569" s="430"/>
      <c r="E569" s="430"/>
      <c r="F569" s="430"/>
      <c r="G569" s="430"/>
      <c r="H569" s="431"/>
    </row>
    <row r="570" spans="1:8" ht="15" customHeight="1">
      <c r="A570" s="307">
        <v>4329</v>
      </c>
      <c r="B570" s="430" t="s">
        <v>3884</v>
      </c>
      <c r="C570" s="430"/>
      <c r="D570" s="430"/>
      <c r="E570" s="430"/>
      <c r="F570" s="430"/>
      <c r="G570" s="430"/>
      <c r="H570" s="431"/>
    </row>
    <row r="571" spans="1:8" ht="15" customHeight="1">
      <c r="A571" s="307">
        <v>4331</v>
      </c>
      <c r="B571" s="430" t="s">
        <v>3885</v>
      </c>
      <c r="C571" s="430"/>
      <c r="D571" s="430"/>
      <c r="E571" s="430"/>
      <c r="F571" s="430"/>
      <c r="G571" s="430"/>
      <c r="H571" s="431"/>
    </row>
    <row r="572" spans="1:8" ht="15" customHeight="1">
      <c r="A572" s="307">
        <v>4332</v>
      </c>
      <c r="B572" s="430" t="s">
        <v>3886</v>
      </c>
      <c r="C572" s="430"/>
      <c r="D572" s="430"/>
      <c r="E572" s="430"/>
      <c r="F572" s="430"/>
      <c r="G572" s="430"/>
      <c r="H572" s="431"/>
    </row>
    <row r="573" spans="1:8" ht="15" customHeight="1">
      <c r="A573" s="307">
        <v>4333</v>
      </c>
      <c r="B573" s="430" t="s">
        <v>3887</v>
      </c>
      <c r="C573" s="430"/>
      <c r="D573" s="430"/>
      <c r="E573" s="430"/>
      <c r="F573" s="430"/>
      <c r="G573" s="430"/>
      <c r="H573" s="431"/>
    </row>
    <row r="574" spans="1:8" ht="15" customHeight="1">
      <c r="A574" s="307">
        <v>4334</v>
      </c>
      <c r="B574" s="430" t="s">
        <v>3888</v>
      </c>
      <c r="C574" s="430"/>
      <c r="D574" s="430"/>
      <c r="E574" s="430"/>
      <c r="F574" s="430"/>
      <c r="G574" s="430"/>
      <c r="H574" s="431"/>
    </row>
    <row r="575" spans="1:8" ht="15" customHeight="1">
      <c r="A575" s="307">
        <v>4339</v>
      </c>
      <c r="B575" s="430" t="s">
        <v>3889</v>
      </c>
      <c r="C575" s="430"/>
      <c r="D575" s="430"/>
      <c r="E575" s="430"/>
      <c r="F575" s="430"/>
      <c r="G575" s="430"/>
      <c r="H575" s="431"/>
    </row>
    <row r="576" spans="1:8" ht="15" customHeight="1">
      <c r="A576" s="307">
        <v>4391</v>
      </c>
      <c r="B576" s="430" t="s">
        <v>3890</v>
      </c>
      <c r="C576" s="430"/>
      <c r="D576" s="430"/>
      <c r="E576" s="430"/>
      <c r="F576" s="430"/>
      <c r="G576" s="430"/>
      <c r="H576" s="431"/>
    </row>
    <row r="577" spans="1:8" ht="15" customHeight="1">
      <c r="A577" s="307">
        <v>4399</v>
      </c>
      <c r="B577" s="430" t="s">
        <v>3891</v>
      </c>
      <c r="C577" s="430"/>
      <c r="D577" s="430"/>
      <c r="E577" s="430"/>
      <c r="F577" s="430"/>
      <c r="G577" s="430"/>
      <c r="H577" s="431"/>
    </row>
    <row r="578" spans="1:8" ht="15" customHeight="1">
      <c r="A578" s="307">
        <v>4511</v>
      </c>
      <c r="B578" s="430" t="s">
        <v>3892</v>
      </c>
      <c r="C578" s="430"/>
      <c r="D578" s="430"/>
      <c r="E578" s="430"/>
      <c r="F578" s="430"/>
      <c r="G578" s="430"/>
      <c r="H578" s="431"/>
    </row>
    <row r="579" spans="1:8" ht="15" customHeight="1">
      <c r="A579" s="307">
        <v>4519</v>
      </c>
      <c r="B579" s="430" t="s">
        <v>3893</v>
      </c>
      <c r="C579" s="430"/>
      <c r="D579" s="430"/>
      <c r="E579" s="430"/>
      <c r="F579" s="430"/>
      <c r="G579" s="430"/>
      <c r="H579" s="431"/>
    </row>
    <row r="580" spans="1:8" ht="15" customHeight="1">
      <c r="A580" s="307">
        <v>4520</v>
      </c>
      <c r="B580" s="430" t="s">
        <v>3894</v>
      </c>
      <c r="C580" s="430"/>
      <c r="D580" s="430"/>
      <c r="E580" s="430"/>
      <c r="F580" s="430"/>
      <c r="G580" s="430"/>
      <c r="H580" s="431"/>
    </row>
    <row r="581" spans="1:8" ht="15" customHeight="1">
      <c r="A581" s="307">
        <v>4531</v>
      </c>
      <c r="B581" s="430" t="s">
        <v>3895</v>
      </c>
      <c r="C581" s="430"/>
      <c r="D581" s="430"/>
      <c r="E581" s="430"/>
      <c r="F581" s="430"/>
      <c r="G581" s="430"/>
      <c r="H581" s="431"/>
    </row>
    <row r="582" spans="1:8" ht="15" customHeight="1">
      <c r="A582" s="307">
        <v>4532</v>
      </c>
      <c r="B582" s="430" t="s">
        <v>3896</v>
      </c>
      <c r="C582" s="430"/>
      <c r="D582" s="430"/>
      <c r="E582" s="430"/>
      <c r="F582" s="430"/>
      <c r="G582" s="430"/>
      <c r="H582" s="431"/>
    </row>
    <row r="583" spans="1:8" ht="15" customHeight="1">
      <c r="A583" s="307">
        <v>4540</v>
      </c>
      <c r="B583" s="430" t="s">
        <v>3897</v>
      </c>
      <c r="C583" s="430"/>
      <c r="D583" s="430"/>
      <c r="E583" s="430"/>
      <c r="F583" s="430"/>
      <c r="G583" s="430"/>
      <c r="H583" s="431"/>
    </row>
    <row r="584" spans="1:8" ht="15" customHeight="1">
      <c r="A584" s="307">
        <v>4611</v>
      </c>
      <c r="B584" s="430" t="s">
        <v>3898</v>
      </c>
      <c r="C584" s="430"/>
      <c r="D584" s="430"/>
      <c r="E584" s="430"/>
      <c r="F584" s="430"/>
      <c r="G584" s="430"/>
      <c r="H584" s="431"/>
    </row>
    <row r="585" spans="1:8" ht="15" customHeight="1">
      <c r="A585" s="307">
        <v>4612</v>
      </c>
      <c r="B585" s="430" t="s">
        <v>3899</v>
      </c>
      <c r="C585" s="430"/>
      <c r="D585" s="430"/>
      <c r="E585" s="430"/>
      <c r="F585" s="430"/>
      <c r="G585" s="430"/>
      <c r="H585" s="431"/>
    </row>
    <row r="586" spans="1:8" ht="15" customHeight="1">
      <c r="A586" s="307">
        <v>4613</v>
      </c>
      <c r="B586" s="430" t="s">
        <v>3900</v>
      </c>
      <c r="C586" s="430"/>
      <c r="D586" s="430"/>
      <c r="E586" s="430"/>
      <c r="F586" s="430"/>
      <c r="G586" s="430"/>
      <c r="H586" s="431"/>
    </row>
    <row r="587" spans="1:8" ht="15" customHeight="1">
      <c r="A587" s="307">
        <v>4614</v>
      </c>
      <c r="B587" s="430" t="s">
        <v>3901</v>
      </c>
      <c r="C587" s="430"/>
      <c r="D587" s="430"/>
      <c r="E587" s="430"/>
      <c r="F587" s="430"/>
      <c r="G587" s="430"/>
      <c r="H587" s="431"/>
    </row>
    <row r="588" spans="1:8" ht="15" customHeight="1">
      <c r="A588" s="307">
        <v>4615</v>
      </c>
      <c r="B588" s="430" t="s">
        <v>3902</v>
      </c>
      <c r="C588" s="430"/>
      <c r="D588" s="430"/>
      <c r="E588" s="430"/>
      <c r="F588" s="430"/>
      <c r="G588" s="430"/>
      <c r="H588" s="431"/>
    </row>
    <row r="589" spans="1:8" ht="15" customHeight="1">
      <c r="A589" s="307">
        <v>4616</v>
      </c>
      <c r="B589" s="430" t="s">
        <v>3903</v>
      </c>
      <c r="C589" s="430"/>
      <c r="D589" s="430"/>
      <c r="E589" s="430"/>
      <c r="F589" s="430"/>
      <c r="G589" s="430"/>
      <c r="H589" s="431"/>
    </row>
    <row r="590" spans="1:8" ht="15" customHeight="1">
      <c r="A590" s="307">
        <v>4617</v>
      </c>
      <c r="B590" s="430" t="s">
        <v>3904</v>
      </c>
      <c r="C590" s="430"/>
      <c r="D590" s="430"/>
      <c r="E590" s="430"/>
      <c r="F590" s="430"/>
      <c r="G590" s="430"/>
      <c r="H590" s="431"/>
    </row>
    <row r="591" spans="1:8" ht="15" customHeight="1">
      <c r="A591" s="307">
        <v>4618</v>
      </c>
      <c r="B591" s="430" t="s">
        <v>3905</v>
      </c>
      <c r="C591" s="430"/>
      <c r="D591" s="430"/>
      <c r="E591" s="430"/>
      <c r="F591" s="430"/>
      <c r="G591" s="430"/>
      <c r="H591" s="431"/>
    </row>
    <row r="592" spans="1:8" ht="15" customHeight="1">
      <c r="A592" s="307">
        <v>4619</v>
      </c>
      <c r="B592" s="430" t="s">
        <v>3906</v>
      </c>
      <c r="C592" s="430"/>
      <c r="D592" s="430"/>
      <c r="E592" s="430"/>
      <c r="F592" s="430"/>
      <c r="G592" s="430"/>
      <c r="H592" s="431"/>
    </row>
    <row r="593" spans="1:8" ht="15" customHeight="1">
      <c r="A593" s="307">
        <v>4621</v>
      </c>
      <c r="B593" s="430" t="s">
        <v>3907</v>
      </c>
      <c r="C593" s="430"/>
      <c r="D593" s="430"/>
      <c r="E593" s="430"/>
      <c r="F593" s="430"/>
      <c r="G593" s="430"/>
      <c r="H593" s="431"/>
    </row>
    <row r="594" spans="1:8" ht="15" customHeight="1">
      <c r="A594" s="307">
        <v>4622</v>
      </c>
      <c r="B594" s="430" t="s">
        <v>3908</v>
      </c>
      <c r="C594" s="430"/>
      <c r="D594" s="430"/>
      <c r="E594" s="430"/>
      <c r="F594" s="430"/>
      <c r="G594" s="430"/>
      <c r="H594" s="431"/>
    </row>
    <row r="595" spans="1:8" ht="15" customHeight="1">
      <c r="A595" s="307">
        <v>4623</v>
      </c>
      <c r="B595" s="430" t="s">
        <v>3909</v>
      </c>
      <c r="C595" s="430"/>
      <c r="D595" s="430"/>
      <c r="E595" s="430"/>
      <c r="F595" s="430"/>
      <c r="G595" s="430"/>
      <c r="H595" s="431"/>
    </row>
    <row r="596" spans="1:8" ht="15" customHeight="1">
      <c r="A596" s="307">
        <v>4624</v>
      </c>
      <c r="B596" s="430" t="s">
        <v>3910</v>
      </c>
      <c r="C596" s="430"/>
      <c r="D596" s="430"/>
      <c r="E596" s="430"/>
      <c r="F596" s="430"/>
      <c r="G596" s="430"/>
      <c r="H596" s="431"/>
    </row>
    <row r="597" spans="1:8" ht="15" customHeight="1">
      <c r="A597" s="307">
        <v>4631</v>
      </c>
      <c r="B597" s="430" t="s">
        <v>3911</v>
      </c>
      <c r="C597" s="430"/>
      <c r="D597" s="430"/>
      <c r="E597" s="430"/>
      <c r="F597" s="430"/>
      <c r="G597" s="430"/>
      <c r="H597" s="431"/>
    </row>
    <row r="598" spans="1:8" ht="15" customHeight="1">
      <c r="A598" s="307">
        <v>4632</v>
      </c>
      <c r="B598" s="430" t="s">
        <v>3912</v>
      </c>
      <c r="C598" s="430"/>
      <c r="D598" s="430"/>
      <c r="E598" s="430"/>
      <c r="F598" s="430"/>
      <c r="G598" s="430"/>
      <c r="H598" s="431"/>
    </row>
    <row r="599" spans="1:8" ht="15" customHeight="1">
      <c r="A599" s="307">
        <v>4633</v>
      </c>
      <c r="B599" s="430" t="s">
        <v>3913</v>
      </c>
      <c r="C599" s="430"/>
      <c r="D599" s="430"/>
      <c r="E599" s="430"/>
      <c r="F599" s="430"/>
      <c r="G599" s="430"/>
      <c r="H599" s="431"/>
    </row>
    <row r="600" spans="1:8" ht="15" customHeight="1">
      <c r="A600" s="307">
        <v>4634</v>
      </c>
      <c r="B600" s="430" t="s">
        <v>3914</v>
      </c>
      <c r="C600" s="430"/>
      <c r="D600" s="430"/>
      <c r="E600" s="430"/>
      <c r="F600" s="430"/>
      <c r="G600" s="430"/>
      <c r="H600" s="431"/>
    </row>
    <row r="601" spans="1:8" ht="15" customHeight="1">
      <c r="A601" s="307">
        <v>4635</v>
      </c>
      <c r="B601" s="430" t="s">
        <v>3915</v>
      </c>
      <c r="C601" s="430"/>
      <c r="D601" s="430"/>
      <c r="E601" s="430"/>
      <c r="F601" s="430"/>
      <c r="G601" s="430"/>
      <c r="H601" s="431"/>
    </row>
    <row r="602" spans="1:8" ht="15" customHeight="1">
      <c r="A602" s="307">
        <v>4636</v>
      </c>
      <c r="B602" s="430" t="s">
        <v>3916</v>
      </c>
      <c r="C602" s="430"/>
      <c r="D602" s="430"/>
      <c r="E602" s="430"/>
      <c r="F602" s="430"/>
      <c r="G602" s="430"/>
      <c r="H602" s="431"/>
    </row>
    <row r="603" spans="1:8" ht="15" customHeight="1">
      <c r="A603" s="307">
        <v>4637</v>
      </c>
      <c r="B603" s="430" t="s">
        <v>3917</v>
      </c>
      <c r="C603" s="430"/>
      <c r="D603" s="430"/>
      <c r="E603" s="430"/>
      <c r="F603" s="430"/>
      <c r="G603" s="430"/>
      <c r="H603" s="431"/>
    </row>
    <row r="604" spans="1:8" ht="15" customHeight="1">
      <c r="A604" s="307">
        <v>4638</v>
      </c>
      <c r="B604" s="430" t="s">
        <v>3918</v>
      </c>
      <c r="C604" s="430"/>
      <c r="D604" s="430"/>
      <c r="E604" s="430"/>
      <c r="F604" s="430"/>
      <c r="G604" s="430"/>
      <c r="H604" s="431"/>
    </row>
    <row r="605" spans="1:8" ht="15" customHeight="1">
      <c r="A605" s="307">
        <v>4639</v>
      </c>
      <c r="B605" s="430" t="s">
        <v>3919</v>
      </c>
      <c r="C605" s="430"/>
      <c r="D605" s="430"/>
      <c r="E605" s="430"/>
      <c r="F605" s="430"/>
      <c r="G605" s="430"/>
      <c r="H605" s="431"/>
    </row>
    <row r="606" spans="1:8" ht="15" customHeight="1">
      <c r="A606" s="307">
        <v>4641</v>
      </c>
      <c r="B606" s="430" t="s">
        <v>3920</v>
      </c>
      <c r="C606" s="430"/>
      <c r="D606" s="430"/>
      <c r="E606" s="430"/>
      <c r="F606" s="430"/>
      <c r="G606" s="430"/>
      <c r="H606" s="431"/>
    </row>
    <row r="607" spans="1:8" ht="15" customHeight="1">
      <c r="A607" s="307">
        <v>4642</v>
      </c>
      <c r="B607" s="430" t="s">
        <v>3921</v>
      </c>
      <c r="C607" s="430"/>
      <c r="D607" s="430"/>
      <c r="E607" s="430"/>
      <c r="F607" s="430"/>
      <c r="G607" s="430"/>
      <c r="H607" s="431"/>
    </row>
    <row r="608" spans="1:8" ht="15" customHeight="1">
      <c r="A608" s="307">
        <v>4643</v>
      </c>
      <c r="B608" s="430" t="s">
        <v>3922</v>
      </c>
      <c r="C608" s="430"/>
      <c r="D608" s="430"/>
      <c r="E608" s="430"/>
      <c r="F608" s="430"/>
      <c r="G608" s="430"/>
      <c r="H608" s="431"/>
    </row>
    <row r="609" spans="1:8" ht="15" customHeight="1">
      <c r="A609" s="307">
        <v>4644</v>
      </c>
      <c r="B609" s="430" t="s">
        <v>3923</v>
      </c>
      <c r="C609" s="430"/>
      <c r="D609" s="430"/>
      <c r="E609" s="430"/>
      <c r="F609" s="430"/>
      <c r="G609" s="430"/>
      <c r="H609" s="431"/>
    </row>
    <row r="610" spans="1:8" ht="15" customHeight="1">
      <c r="A610" s="307">
        <v>4645</v>
      </c>
      <c r="B610" s="430" t="s">
        <v>3924</v>
      </c>
      <c r="C610" s="430"/>
      <c r="D610" s="430"/>
      <c r="E610" s="430"/>
      <c r="F610" s="430"/>
      <c r="G610" s="430"/>
      <c r="H610" s="431"/>
    </row>
    <row r="611" spans="1:8" ht="15" customHeight="1">
      <c r="A611" s="307">
        <v>4646</v>
      </c>
      <c r="B611" s="430" t="s">
        <v>3925</v>
      </c>
      <c r="C611" s="430"/>
      <c r="D611" s="430"/>
      <c r="E611" s="430"/>
      <c r="F611" s="430"/>
      <c r="G611" s="430"/>
      <c r="H611" s="431"/>
    </row>
    <row r="612" spans="1:8" ht="15" customHeight="1">
      <c r="A612" s="307">
        <v>4647</v>
      </c>
      <c r="B612" s="430" t="s">
        <v>3926</v>
      </c>
      <c r="C612" s="430"/>
      <c r="D612" s="430"/>
      <c r="E612" s="430"/>
      <c r="F612" s="430"/>
      <c r="G612" s="430"/>
      <c r="H612" s="431"/>
    </row>
    <row r="613" spans="1:8" ht="15" customHeight="1">
      <c r="A613" s="307">
        <v>4648</v>
      </c>
      <c r="B613" s="430" t="s">
        <v>3927</v>
      </c>
      <c r="C613" s="430"/>
      <c r="D613" s="430"/>
      <c r="E613" s="430"/>
      <c r="F613" s="430"/>
      <c r="G613" s="430"/>
      <c r="H613" s="431"/>
    </row>
    <row r="614" spans="1:8" ht="15" customHeight="1">
      <c r="A614" s="307">
        <v>4649</v>
      </c>
      <c r="B614" s="430" t="s">
        <v>3928</v>
      </c>
      <c r="C614" s="430"/>
      <c r="D614" s="430"/>
      <c r="E614" s="430"/>
      <c r="F614" s="430"/>
      <c r="G614" s="430"/>
      <c r="H614" s="431"/>
    </row>
    <row r="615" spans="1:8" ht="15" customHeight="1">
      <c r="A615" s="307">
        <v>4651</v>
      </c>
      <c r="B615" s="430" t="s">
        <v>3929</v>
      </c>
      <c r="C615" s="430"/>
      <c r="D615" s="430"/>
      <c r="E615" s="430"/>
      <c r="F615" s="430"/>
      <c r="G615" s="430"/>
      <c r="H615" s="431"/>
    </row>
    <row r="616" spans="1:8" ht="15" customHeight="1">
      <c r="A616" s="307">
        <v>4652</v>
      </c>
      <c r="B616" s="430" t="s">
        <v>3930</v>
      </c>
      <c r="C616" s="430"/>
      <c r="D616" s="430"/>
      <c r="E616" s="430"/>
      <c r="F616" s="430"/>
      <c r="G616" s="430"/>
      <c r="H616" s="431"/>
    </row>
    <row r="617" spans="1:8" ht="15" customHeight="1">
      <c r="A617" s="307">
        <v>4661</v>
      </c>
      <c r="B617" s="430" t="s">
        <v>3931</v>
      </c>
      <c r="C617" s="430"/>
      <c r="D617" s="430"/>
      <c r="E617" s="430"/>
      <c r="F617" s="430"/>
      <c r="G617" s="430"/>
      <c r="H617" s="431"/>
    </row>
    <row r="618" spans="1:8" ht="15" customHeight="1">
      <c r="A618" s="307">
        <v>4662</v>
      </c>
      <c r="B618" s="430" t="s">
        <v>3932</v>
      </c>
      <c r="C618" s="430"/>
      <c r="D618" s="430"/>
      <c r="E618" s="430"/>
      <c r="F618" s="430"/>
      <c r="G618" s="430"/>
      <c r="H618" s="431"/>
    </row>
    <row r="619" spans="1:8" ht="15" customHeight="1">
      <c r="A619" s="307">
        <v>4663</v>
      </c>
      <c r="B619" s="430" t="s">
        <v>3933</v>
      </c>
      <c r="C619" s="430"/>
      <c r="D619" s="430"/>
      <c r="E619" s="430"/>
      <c r="F619" s="430"/>
      <c r="G619" s="430"/>
      <c r="H619" s="431"/>
    </row>
    <row r="620" spans="1:8" ht="15" customHeight="1">
      <c r="A620" s="307">
        <v>4664</v>
      </c>
      <c r="B620" s="430" t="s">
        <v>3934</v>
      </c>
      <c r="C620" s="430"/>
      <c r="D620" s="430"/>
      <c r="E620" s="430"/>
      <c r="F620" s="430"/>
      <c r="G620" s="430"/>
      <c r="H620" s="431"/>
    </row>
    <row r="621" spans="1:8" ht="15" customHeight="1">
      <c r="A621" s="307">
        <v>4665</v>
      </c>
      <c r="B621" s="430" t="s">
        <v>3935</v>
      </c>
      <c r="C621" s="430"/>
      <c r="D621" s="430"/>
      <c r="E621" s="430"/>
      <c r="F621" s="430"/>
      <c r="G621" s="430"/>
      <c r="H621" s="431"/>
    </row>
    <row r="622" spans="1:8" ht="15" customHeight="1">
      <c r="A622" s="307">
        <v>4666</v>
      </c>
      <c r="B622" s="430" t="s">
        <v>3936</v>
      </c>
      <c r="C622" s="430"/>
      <c r="D622" s="430"/>
      <c r="E622" s="430"/>
      <c r="F622" s="430"/>
      <c r="G622" s="430"/>
      <c r="H622" s="431"/>
    </row>
    <row r="623" spans="1:8" ht="15" customHeight="1">
      <c r="A623" s="307">
        <v>4669</v>
      </c>
      <c r="B623" s="430" t="s">
        <v>3937</v>
      </c>
      <c r="C623" s="430"/>
      <c r="D623" s="430"/>
      <c r="E623" s="430"/>
      <c r="F623" s="430"/>
      <c r="G623" s="430"/>
      <c r="H623" s="431"/>
    </row>
    <row r="624" spans="1:8" ht="15" customHeight="1">
      <c r="A624" s="307">
        <v>4671</v>
      </c>
      <c r="B624" s="430" t="s">
        <v>3938</v>
      </c>
      <c r="C624" s="430"/>
      <c r="D624" s="430"/>
      <c r="E624" s="430"/>
      <c r="F624" s="430"/>
      <c r="G624" s="430"/>
      <c r="H624" s="431"/>
    </row>
    <row r="625" spans="1:8" ht="15" customHeight="1">
      <c r="A625" s="307">
        <v>4672</v>
      </c>
      <c r="B625" s="430" t="s">
        <v>3939</v>
      </c>
      <c r="C625" s="430"/>
      <c r="D625" s="430"/>
      <c r="E625" s="430"/>
      <c r="F625" s="430"/>
      <c r="G625" s="430"/>
      <c r="H625" s="431"/>
    </row>
    <row r="626" spans="1:8" ht="15" customHeight="1">
      <c r="A626" s="307">
        <v>4673</v>
      </c>
      <c r="B626" s="430" t="s">
        <v>3940</v>
      </c>
      <c r="C626" s="430"/>
      <c r="D626" s="430"/>
      <c r="E626" s="430"/>
      <c r="F626" s="430"/>
      <c r="G626" s="430"/>
      <c r="H626" s="431"/>
    </row>
    <row r="627" spans="1:8" ht="15" customHeight="1">
      <c r="A627" s="307">
        <v>4674</v>
      </c>
      <c r="B627" s="430" t="s">
        <v>3941</v>
      </c>
      <c r="C627" s="430"/>
      <c r="D627" s="430"/>
      <c r="E627" s="430"/>
      <c r="F627" s="430"/>
      <c r="G627" s="430"/>
      <c r="H627" s="431"/>
    </row>
    <row r="628" spans="1:8" ht="15" customHeight="1">
      <c r="A628" s="307">
        <v>4675</v>
      </c>
      <c r="B628" s="430" t="s">
        <v>3942</v>
      </c>
      <c r="C628" s="430"/>
      <c r="D628" s="430"/>
      <c r="E628" s="430"/>
      <c r="F628" s="430"/>
      <c r="G628" s="430"/>
      <c r="H628" s="431"/>
    </row>
    <row r="629" spans="1:8" ht="15" customHeight="1">
      <c r="A629" s="307">
        <v>4676</v>
      </c>
      <c r="B629" s="430" t="s">
        <v>3943</v>
      </c>
      <c r="C629" s="430"/>
      <c r="D629" s="430"/>
      <c r="E629" s="430"/>
      <c r="F629" s="430"/>
      <c r="G629" s="430"/>
      <c r="H629" s="431"/>
    </row>
    <row r="630" spans="1:8" ht="15" customHeight="1">
      <c r="A630" s="307">
        <v>4677</v>
      </c>
      <c r="B630" s="430" t="s">
        <v>3944</v>
      </c>
      <c r="C630" s="430"/>
      <c r="D630" s="430"/>
      <c r="E630" s="430"/>
      <c r="F630" s="430"/>
      <c r="G630" s="430"/>
      <c r="H630" s="431"/>
    </row>
    <row r="631" spans="1:8" ht="15" customHeight="1">
      <c r="A631" s="307">
        <v>4690</v>
      </c>
      <c r="B631" s="430" t="s">
        <v>3945</v>
      </c>
      <c r="C631" s="430"/>
      <c r="D631" s="430"/>
      <c r="E631" s="430"/>
      <c r="F631" s="430"/>
      <c r="G631" s="430"/>
      <c r="H631" s="431"/>
    </row>
    <row r="632" spans="1:8" ht="15" customHeight="1">
      <c r="A632" s="307">
        <v>4711</v>
      </c>
      <c r="B632" s="430" t="s">
        <v>3946</v>
      </c>
      <c r="C632" s="430"/>
      <c r="D632" s="430"/>
      <c r="E632" s="430"/>
      <c r="F632" s="430"/>
      <c r="G632" s="430"/>
      <c r="H632" s="431"/>
    </row>
    <row r="633" spans="1:8" ht="15" customHeight="1">
      <c r="A633" s="307">
        <v>4719</v>
      </c>
      <c r="B633" s="430" t="s">
        <v>3947</v>
      </c>
      <c r="C633" s="430"/>
      <c r="D633" s="430"/>
      <c r="E633" s="430"/>
      <c r="F633" s="430"/>
      <c r="G633" s="430"/>
      <c r="H633" s="431"/>
    </row>
    <row r="634" spans="1:8" ht="15" customHeight="1">
      <c r="A634" s="307">
        <v>4721</v>
      </c>
      <c r="B634" s="430" t="s">
        <v>3948</v>
      </c>
      <c r="C634" s="430"/>
      <c r="D634" s="430"/>
      <c r="E634" s="430"/>
      <c r="F634" s="430"/>
      <c r="G634" s="430"/>
      <c r="H634" s="431"/>
    </row>
    <row r="635" spans="1:8" ht="15" customHeight="1">
      <c r="A635" s="307">
        <v>4722</v>
      </c>
      <c r="B635" s="430" t="s">
        <v>3949</v>
      </c>
      <c r="C635" s="430"/>
      <c r="D635" s="430"/>
      <c r="E635" s="430"/>
      <c r="F635" s="430"/>
      <c r="G635" s="430"/>
      <c r="H635" s="431"/>
    </row>
    <row r="636" spans="1:8" ht="15" customHeight="1">
      <c r="A636" s="307">
        <v>4723</v>
      </c>
      <c r="B636" s="430" t="s">
        <v>3950</v>
      </c>
      <c r="C636" s="430"/>
      <c r="D636" s="430"/>
      <c r="E636" s="430"/>
      <c r="F636" s="430"/>
      <c r="G636" s="430"/>
      <c r="H636" s="431"/>
    </row>
    <row r="637" spans="1:8" ht="15" customHeight="1">
      <c r="A637" s="307">
        <v>4724</v>
      </c>
      <c r="B637" s="430" t="s">
        <v>3951</v>
      </c>
      <c r="C637" s="430"/>
      <c r="D637" s="430"/>
      <c r="E637" s="430"/>
      <c r="F637" s="430"/>
      <c r="G637" s="430"/>
      <c r="H637" s="431"/>
    </row>
    <row r="638" spans="1:8" ht="15" customHeight="1">
      <c r="A638" s="307">
        <v>4725</v>
      </c>
      <c r="B638" s="430" t="s">
        <v>3952</v>
      </c>
      <c r="C638" s="430"/>
      <c r="D638" s="430"/>
      <c r="E638" s="430"/>
      <c r="F638" s="430"/>
      <c r="G638" s="430"/>
      <c r="H638" s="431"/>
    </row>
    <row r="639" spans="1:8" ht="15" customHeight="1">
      <c r="A639" s="307">
        <v>4726</v>
      </c>
      <c r="B639" s="430" t="s">
        <v>3953</v>
      </c>
      <c r="C639" s="430"/>
      <c r="D639" s="430"/>
      <c r="E639" s="430"/>
      <c r="F639" s="430"/>
      <c r="G639" s="430"/>
      <c r="H639" s="431"/>
    </row>
    <row r="640" spans="1:8" ht="15" customHeight="1">
      <c r="A640" s="307">
        <v>4729</v>
      </c>
      <c r="B640" s="430" t="s">
        <v>3954</v>
      </c>
      <c r="C640" s="430"/>
      <c r="D640" s="430"/>
      <c r="E640" s="430"/>
      <c r="F640" s="430"/>
      <c r="G640" s="430"/>
      <c r="H640" s="431"/>
    </row>
    <row r="641" spans="1:8" ht="15" customHeight="1">
      <c r="A641" s="307">
        <v>4730</v>
      </c>
      <c r="B641" s="430" t="s">
        <v>3955</v>
      </c>
      <c r="C641" s="430"/>
      <c r="D641" s="430"/>
      <c r="E641" s="430"/>
      <c r="F641" s="430"/>
      <c r="G641" s="430"/>
      <c r="H641" s="431"/>
    </row>
    <row r="642" spans="1:8" ht="15" customHeight="1">
      <c r="A642" s="307">
        <v>4741</v>
      </c>
      <c r="B642" s="430" t="s">
        <v>3956</v>
      </c>
      <c r="C642" s="430"/>
      <c r="D642" s="430"/>
      <c r="E642" s="430"/>
      <c r="F642" s="430"/>
      <c r="G642" s="430"/>
      <c r="H642" s="431"/>
    </row>
    <row r="643" spans="1:8" ht="15" customHeight="1">
      <c r="A643" s="307">
        <v>4742</v>
      </c>
      <c r="B643" s="430" t="s">
        <v>3957</v>
      </c>
      <c r="C643" s="430"/>
      <c r="D643" s="430"/>
      <c r="E643" s="430"/>
      <c r="F643" s="430"/>
      <c r="G643" s="430"/>
      <c r="H643" s="431"/>
    </row>
    <row r="644" spans="1:8" ht="15" customHeight="1">
      <c r="A644" s="307">
        <v>4743</v>
      </c>
      <c r="B644" s="430" t="s">
        <v>3958</v>
      </c>
      <c r="C644" s="430"/>
      <c r="D644" s="430"/>
      <c r="E644" s="430"/>
      <c r="F644" s="430"/>
      <c r="G644" s="430"/>
      <c r="H644" s="431"/>
    </row>
    <row r="645" spans="1:8" ht="15" customHeight="1">
      <c r="A645" s="307">
        <v>4751</v>
      </c>
      <c r="B645" s="430" t="s">
        <v>3959</v>
      </c>
      <c r="C645" s="430"/>
      <c r="D645" s="430"/>
      <c r="E645" s="430"/>
      <c r="F645" s="430"/>
      <c r="G645" s="430"/>
      <c r="H645" s="431"/>
    </row>
    <row r="646" spans="1:8" ht="15" customHeight="1">
      <c r="A646" s="307">
        <v>4752</v>
      </c>
      <c r="B646" s="430" t="s">
        <v>3960</v>
      </c>
      <c r="C646" s="430"/>
      <c r="D646" s="430"/>
      <c r="E646" s="430"/>
      <c r="F646" s="430"/>
      <c r="G646" s="430"/>
      <c r="H646" s="431"/>
    </row>
    <row r="647" spans="1:8" ht="15" customHeight="1">
      <c r="A647" s="307">
        <v>4753</v>
      </c>
      <c r="B647" s="430" t="s">
        <v>3961</v>
      </c>
      <c r="C647" s="430"/>
      <c r="D647" s="430"/>
      <c r="E647" s="430"/>
      <c r="F647" s="430"/>
      <c r="G647" s="430"/>
      <c r="H647" s="431"/>
    </row>
    <row r="648" spans="1:8" ht="15" customHeight="1">
      <c r="A648" s="307">
        <v>4754</v>
      </c>
      <c r="B648" s="430" t="s">
        <v>3962</v>
      </c>
      <c r="C648" s="430"/>
      <c r="D648" s="430"/>
      <c r="E648" s="430"/>
      <c r="F648" s="430"/>
      <c r="G648" s="430"/>
      <c r="H648" s="431"/>
    </row>
    <row r="649" spans="1:8" ht="15" customHeight="1">
      <c r="A649" s="307">
        <v>4759</v>
      </c>
      <c r="B649" s="430" t="s">
        <v>3963</v>
      </c>
      <c r="C649" s="430"/>
      <c r="D649" s="430"/>
      <c r="E649" s="430"/>
      <c r="F649" s="430"/>
      <c r="G649" s="430"/>
      <c r="H649" s="431"/>
    </row>
    <row r="650" spans="1:8" ht="15" customHeight="1">
      <c r="A650" s="307">
        <v>4761</v>
      </c>
      <c r="B650" s="430" t="s">
        <v>3964</v>
      </c>
      <c r="C650" s="430"/>
      <c r="D650" s="430"/>
      <c r="E650" s="430"/>
      <c r="F650" s="430"/>
      <c r="G650" s="430"/>
      <c r="H650" s="431"/>
    </row>
    <row r="651" spans="1:8" ht="15" customHeight="1">
      <c r="A651" s="307">
        <v>4762</v>
      </c>
      <c r="B651" s="430" t="s">
        <v>3965</v>
      </c>
      <c r="C651" s="430"/>
      <c r="D651" s="430"/>
      <c r="E651" s="430"/>
      <c r="F651" s="430"/>
      <c r="G651" s="430"/>
      <c r="H651" s="431"/>
    </row>
    <row r="652" spans="1:8" ht="15" customHeight="1">
      <c r="A652" s="307">
        <v>4763</v>
      </c>
      <c r="B652" s="430" t="s">
        <v>3966</v>
      </c>
      <c r="C652" s="430"/>
      <c r="D652" s="430"/>
      <c r="E652" s="430"/>
      <c r="F652" s="430"/>
      <c r="G652" s="430"/>
      <c r="H652" s="431"/>
    </row>
    <row r="653" spans="1:8" ht="15" customHeight="1">
      <c r="A653" s="307">
        <v>4764</v>
      </c>
      <c r="B653" s="430" t="s">
        <v>3967</v>
      </c>
      <c r="C653" s="430"/>
      <c r="D653" s="430"/>
      <c r="E653" s="430"/>
      <c r="F653" s="430"/>
      <c r="G653" s="430"/>
      <c r="H653" s="431"/>
    </row>
    <row r="654" spans="1:8" ht="15" customHeight="1">
      <c r="A654" s="307">
        <v>4765</v>
      </c>
      <c r="B654" s="430" t="s">
        <v>3968</v>
      </c>
      <c r="C654" s="430"/>
      <c r="D654" s="430"/>
      <c r="E654" s="430"/>
      <c r="F654" s="430"/>
      <c r="G654" s="430"/>
      <c r="H654" s="431"/>
    </row>
    <row r="655" spans="1:8" ht="15" customHeight="1">
      <c r="A655" s="307">
        <v>4771</v>
      </c>
      <c r="B655" s="430" t="s">
        <v>3969</v>
      </c>
      <c r="C655" s="430"/>
      <c r="D655" s="430"/>
      <c r="E655" s="430"/>
      <c r="F655" s="430"/>
      <c r="G655" s="430"/>
      <c r="H655" s="431"/>
    </row>
    <row r="656" spans="1:8" ht="15" customHeight="1">
      <c r="A656" s="307">
        <v>4772</v>
      </c>
      <c r="B656" s="430" t="s">
        <v>3970</v>
      </c>
      <c r="C656" s="430"/>
      <c r="D656" s="430"/>
      <c r="E656" s="430"/>
      <c r="F656" s="430"/>
      <c r="G656" s="430"/>
      <c r="H656" s="431"/>
    </row>
    <row r="657" spans="1:8" ht="15" customHeight="1">
      <c r="A657" s="307">
        <v>4773</v>
      </c>
      <c r="B657" s="430" t="s">
        <v>3971</v>
      </c>
      <c r="C657" s="430"/>
      <c r="D657" s="430"/>
      <c r="E657" s="430"/>
      <c r="F657" s="430"/>
      <c r="G657" s="430"/>
      <c r="H657" s="431"/>
    </row>
    <row r="658" spans="1:8" ht="15" customHeight="1">
      <c r="A658" s="307">
        <v>4774</v>
      </c>
      <c r="B658" s="430" t="s">
        <v>3972</v>
      </c>
      <c r="C658" s="430"/>
      <c r="D658" s="430"/>
      <c r="E658" s="430"/>
      <c r="F658" s="430"/>
      <c r="G658" s="430"/>
      <c r="H658" s="431"/>
    </row>
    <row r="659" spans="1:8" ht="15" customHeight="1">
      <c r="A659" s="307">
        <v>4775</v>
      </c>
      <c r="B659" s="430" t="s">
        <v>3973</v>
      </c>
      <c r="C659" s="430"/>
      <c r="D659" s="430"/>
      <c r="E659" s="430"/>
      <c r="F659" s="430"/>
      <c r="G659" s="430"/>
      <c r="H659" s="431"/>
    </row>
    <row r="660" spans="1:8" ht="24.75" customHeight="1">
      <c r="A660" s="307">
        <v>4776</v>
      </c>
      <c r="B660" s="430" t="s">
        <v>3974</v>
      </c>
      <c r="C660" s="430"/>
      <c r="D660" s="430"/>
      <c r="E660" s="430"/>
      <c r="F660" s="430"/>
      <c r="G660" s="430"/>
      <c r="H660" s="431"/>
    </row>
    <row r="661" spans="1:8" ht="15" customHeight="1">
      <c r="A661" s="307">
        <v>4777</v>
      </c>
      <c r="B661" s="430" t="s">
        <v>3975</v>
      </c>
      <c r="C661" s="430"/>
      <c r="D661" s="430"/>
      <c r="E661" s="430"/>
      <c r="F661" s="430"/>
      <c r="G661" s="430"/>
      <c r="H661" s="431"/>
    </row>
    <row r="662" spans="1:8" ht="15" customHeight="1">
      <c r="A662" s="307">
        <v>4778</v>
      </c>
      <c r="B662" s="430" t="s">
        <v>3976</v>
      </c>
      <c r="C662" s="430"/>
      <c r="D662" s="430"/>
      <c r="E662" s="430"/>
      <c r="F662" s="430"/>
      <c r="G662" s="430"/>
      <c r="H662" s="431"/>
    </row>
    <row r="663" spans="1:8" ht="15" customHeight="1">
      <c r="A663" s="307">
        <v>4779</v>
      </c>
      <c r="B663" s="430" t="s">
        <v>3977</v>
      </c>
      <c r="C663" s="430"/>
      <c r="D663" s="430"/>
      <c r="E663" s="430"/>
      <c r="F663" s="430"/>
      <c r="G663" s="430"/>
      <c r="H663" s="431"/>
    </row>
    <row r="664" spans="1:8" ht="15" customHeight="1">
      <c r="A664" s="307">
        <v>4781</v>
      </c>
      <c r="B664" s="430" t="s">
        <v>3978</v>
      </c>
      <c r="C664" s="430"/>
      <c r="D664" s="430"/>
      <c r="E664" s="430"/>
      <c r="F664" s="430"/>
      <c r="G664" s="430"/>
      <c r="H664" s="431"/>
    </row>
    <row r="665" spans="1:8" ht="15" customHeight="1">
      <c r="A665" s="307">
        <v>4782</v>
      </c>
      <c r="B665" s="430" t="s">
        <v>3979</v>
      </c>
      <c r="C665" s="430"/>
      <c r="D665" s="430"/>
      <c r="E665" s="430"/>
      <c r="F665" s="430"/>
      <c r="G665" s="430"/>
      <c r="H665" s="431"/>
    </row>
    <row r="666" spans="1:8" ht="15" customHeight="1">
      <c r="A666" s="307">
        <v>4789</v>
      </c>
      <c r="B666" s="430" t="s">
        <v>3980</v>
      </c>
      <c r="C666" s="430"/>
      <c r="D666" s="430"/>
      <c r="E666" s="430"/>
      <c r="F666" s="430"/>
      <c r="G666" s="430"/>
      <c r="H666" s="431"/>
    </row>
    <row r="667" spans="1:8" ht="15" customHeight="1">
      <c r="A667" s="307">
        <v>4791</v>
      </c>
      <c r="B667" s="430" t="s">
        <v>3981</v>
      </c>
      <c r="C667" s="430"/>
      <c r="D667" s="430"/>
      <c r="E667" s="430"/>
      <c r="F667" s="430"/>
      <c r="G667" s="430"/>
      <c r="H667" s="431"/>
    </row>
    <row r="668" spans="1:8" ht="15" customHeight="1">
      <c r="A668" s="307">
        <v>4799</v>
      </c>
      <c r="B668" s="430" t="s">
        <v>3982</v>
      </c>
      <c r="C668" s="430"/>
      <c r="D668" s="430"/>
      <c r="E668" s="430"/>
      <c r="F668" s="430"/>
      <c r="G668" s="430"/>
      <c r="H668" s="431"/>
    </row>
    <row r="669" spans="1:8" ht="15" customHeight="1">
      <c r="A669" s="307">
        <v>4910</v>
      </c>
      <c r="B669" s="430" t="s">
        <v>3983</v>
      </c>
      <c r="C669" s="430"/>
      <c r="D669" s="430"/>
      <c r="E669" s="430"/>
      <c r="F669" s="430"/>
      <c r="G669" s="430"/>
      <c r="H669" s="431"/>
    </row>
    <row r="670" spans="1:8" ht="15" customHeight="1">
      <c r="A670" s="307">
        <v>4920</v>
      </c>
      <c r="B670" s="430" t="s">
        <v>3984</v>
      </c>
      <c r="C670" s="430"/>
      <c r="D670" s="430"/>
      <c r="E670" s="430"/>
      <c r="F670" s="430"/>
      <c r="G670" s="430"/>
      <c r="H670" s="431"/>
    </row>
    <row r="671" spans="1:8" ht="15" customHeight="1">
      <c r="A671" s="307">
        <v>4931</v>
      </c>
      <c r="B671" s="430" t="s">
        <v>3985</v>
      </c>
      <c r="C671" s="430"/>
      <c r="D671" s="430"/>
      <c r="E671" s="430"/>
      <c r="F671" s="430"/>
      <c r="G671" s="430"/>
      <c r="H671" s="431"/>
    </row>
    <row r="672" spans="1:8" ht="15" customHeight="1">
      <c r="A672" s="307">
        <v>4932</v>
      </c>
      <c r="B672" s="430" t="s">
        <v>3986</v>
      </c>
      <c r="C672" s="430"/>
      <c r="D672" s="430"/>
      <c r="E672" s="430"/>
      <c r="F672" s="430"/>
      <c r="G672" s="430"/>
      <c r="H672" s="431"/>
    </row>
    <row r="673" spans="1:8" ht="15" customHeight="1">
      <c r="A673" s="307">
        <v>4939</v>
      </c>
      <c r="B673" s="430" t="s">
        <v>3987</v>
      </c>
      <c r="C673" s="430"/>
      <c r="D673" s="430"/>
      <c r="E673" s="430"/>
      <c r="F673" s="430"/>
      <c r="G673" s="430"/>
      <c r="H673" s="431"/>
    </row>
    <row r="674" spans="1:8" ht="15" customHeight="1">
      <c r="A674" s="307">
        <v>4941</v>
      </c>
      <c r="B674" s="430" t="s">
        <v>3988</v>
      </c>
      <c r="C674" s="430"/>
      <c r="D674" s="430"/>
      <c r="E674" s="430"/>
      <c r="F674" s="430"/>
      <c r="G674" s="430"/>
      <c r="H674" s="431"/>
    </row>
    <row r="675" spans="1:8" ht="15" customHeight="1">
      <c r="A675" s="307">
        <v>4942</v>
      </c>
      <c r="B675" s="430" t="s">
        <v>3989</v>
      </c>
      <c r="C675" s="430"/>
      <c r="D675" s="430"/>
      <c r="E675" s="430"/>
      <c r="F675" s="430"/>
      <c r="G675" s="430"/>
      <c r="H675" s="431"/>
    </row>
    <row r="676" spans="1:8" ht="15" customHeight="1">
      <c r="A676" s="307">
        <v>4950</v>
      </c>
      <c r="B676" s="430" t="s">
        <v>3990</v>
      </c>
      <c r="C676" s="430"/>
      <c r="D676" s="430"/>
      <c r="E676" s="430"/>
      <c r="F676" s="430"/>
      <c r="G676" s="430"/>
      <c r="H676" s="431"/>
    </row>
    <row r="677" spans="1:8" ht="15" customHeight="1">
      <c r="A677" s="307">
        <v>5010</v>
      </c>
      <c r="B677" s="430" t="s">
        <v>3991</v>
      </c>
      <c r="C677" s="430"/>
      <c r="D677" s="430"/>
      <c r="E677" s="430"/>
      <c r="F677" s="430"/>
      <c r="G677" s="430"/>
      <c r="H677" s="431"/>
    </row>
    <row r="678" spans="1:8" ht="15" customHeight="1">
      <c r="A678" s="307">
        <v>5020</v>
      </c>
      <c r="B678" s="430" t="s">
        <v>3992</v>
      </c>
      <c r="C678" s="430"/>
      <c r="D678" s="430"/>
      <c r="E678" s="430"/>
      <c r="F678" s="430"/>
      <c r="G678" s="430"/>
      <c r="H678" s="431"/>
    </row>
    <row r="679" spans="1:8" ht="15" customHeight="1">
      <c r="A679" s="307">
        <v>5030</v>
      </c>
      <c r="B679" s="430" t="s">
        <v>3993</v>
      </c>
      <c r="C679" s="430"/>
      <c r="D679" s="430"/>
      <c r="E679" s="430"/>
      <c r="F679" s="430"/>
      <c r="G679" s="430"/>
      <c r="H679" s="431"/>
    </row>
    <row r="680" spans="1:8" ht="15" customHeight="1">
      <c r="A680" s="307">
        <v>5040</v>
      </c>
      <c r="B680" s="430" t="s">
        <v>3994</v>
      </c>
      <c r="C680" s="430"/>
      <c r="D680" s="430"/>
      <c r="E680" s="430"/>
      <c r="F680" s="430"/>
      <c r="G680" s="430"/>
      <c r="H680" s="431"/>
    </row>
    <row r="681" spans="1:8" ht="15" customHeight="1">
      <c r="A681" s="307">
        <v>5110</v>
      </c>
      <c r="B681" s="430" t="s">
        <v>3995</v>
      </c>
      <c r="C681" s="430"/>
      <c r="D681" s="430"/>
      <c r="E681" s="430"/>
      <c r="F681" s="430"/>
      <c r="G681" s="430"/>
      <c r="H681" s="431"/>
    </row>
    <row r="682" spans="1:8" ht="15" customHeight="1">
      <c r="A682" s="307">
        <v>5121</v>
      </c>
      <c r="B682" s="430" t="s">
        <v>3996</v>
      </c>
      <c r="C682" s="430"/>
      <c r="D682" s="430"/>
      <c r="E682" s="430"/>
      <c r="F682" s="430"/>
      <c r="G682" s="430"/>
      <c r="H682" s="431"/>
    </row>
    <row r="683" spans="1:8" ht="15" customHeight="1">
      <c r="A683" s="307">
        <v>5122</v>
      </c>
      <c r="B683" s="430" t="s">
        <v>3997</v>
      </c>
      <c r="C683" s="430"/>
      <c r="D683" s="430"/>
      <c r="E683" s="430"/>
      <c r="F683" s="430"/>
      <c r="G683" s="430"/>
      <c r="H683" s="431"/>
    </row>
    <row r="684" spans="1:8" ht="15" customHeight="1">
      <c r="A684" s="307">
        <v>5210</v>
      </c>
      <c r="B684" s="430" t="s">
        <v>3998</v>
      </c>
      <c r="C684" s="430"/>
      <c r="D684" s="430"/>
      <c r="E684" s="430"/>
      <c r="F684" s="430"/>
      <c r="G684" s="430"/>
      <c r="H684" s="431"/>
    </row>
    <row r="685" spans="1:8" ht="15" customHeight="1">
      <c r="A685" s="307">
        <v>5221</v>
      </c>
      <c r="B685" s="430" t="s">
        <v>3999</v>
      </c>
      <c r="C685" s="430"/>
      <c r="D685" s="430"/>
      <c r="E685" s="430"/>
      <c r="F685" s="430"/>
      <c r="G685" s="430"/>
      <c r="H685" s="431"/>
    </row>
    <row r="686" spans="1:8" ht="15" customHeight="1">
      <c r="A686" s="307">
        <v>5222</v>
      </c>
      <c r="B686" s="430" t="s">
        <v>4000</v>
      </c>
      <c r="C686" s="430"/>
      <c r="D686" s="430"/>
      <c r="E686" s="430"/>
      <c r="F686" s="430"/>
      <c r="G686" s="430"/>
      <c r="H686" s="431"/>
    </row>
    <row r="687" spans="1:8" ht="15" customHeight="1">
      <c r="A687" s="307">
        <v>5223</v>
      </c>
      <c r="B687" s="430" t="s">
        <v>4001</v>
      </c>
      <c r="C687" s="430"/>
      <c r="D687" s="430"/>
      <c r="E687" s="430"/>
      <c r="F687" s="430"/>
      <c r="G687" s="430"/>
      <c r="H687" s="431"/>
    </row>
    <row r="688" spans="1:8" ht="15" customHeight="1">
      <c r="A688" s="307">
        <v>5224</v>
      </c>
      <c r="B688" s="430" t="s">
        <v>4002</v>
      </c>
      <c r="C688" s="430"/>
      <c r="D688" s="430"/>
      <c r="E688" s="430"/>
      <c r="F688" s="430"/>
      <c r="G688" s="430"/>
      <c r="H688" s="431"/>
    </row>
    <row r="689" spans="1:8" ht="15" customHeight="1">
      <c r="A689" s="307">
        <v>5229</v>
      </c>
      <c r="B689" s="430" t="s">
        <v>4003</v>
      </c>
      <c r="C689" s="430"/>
      <c r="D689" s="430"/>
      <c r="E689" s="430"/>
      <c r="F689" s="430"/>
      <c r="G689" s="430"/>
      <c r="H689" s="431"/>
    </row>
    <row r="690" spans="1:8" ht="15" customHeight="1">
      <c r="A690" s="307">
        <v>5310</v>
      </c>
      <c r="B690" s="430" t="s">
        <v>4004</v>
      </c>
      <c r="C690" s="430"/>
      <c r="D690" s="430"/>
      <c r="E690" s="430"/>
      <c r="F690" s="430"/>
      <c r="G690" s="430"/>
      <c r="H690" s="431"/>
    </row>
    <row r="691" spans="1:8" ht="15" customHeight="1">
      <c r="A691" s="307">
        <v>5320</v>
      </c>
      <c r="B691" s="430" t="s">
        <v>4005</v>
      </c>
      <c r="C691" s="430"/>
      <c r="D691" s="430"/>
      <c r="E691" s="430"/>
      <c r="F691" s="430"/>
      <c r="G691" s="430"/>
      <c r="H691" s="431"/>
    </row>
    <row r="692" spans="1:8" ht="15" customHeight="1">
      <c r="A692" s="307">
        <v>5510</v>
      </c>
      <c r="B692" s="430" t="s">
        <v>4006</v>
      </c>
      <c r="C692" s="430"/>
      <c r="D692" s="430"/>
      <c r="E692" s="430"/>
      <c r="F692" s="430"/>
      <c r="G692" s="430"/>
      <c r="H692" s="431"/>
    </row>
    <row r="693" spans="1:8" ht="15" customHeight="1">
      <c r="A693" s="307">
        <v>5520</v>
      </c>
      <c r="B693" s="430" t="s">
        <v>4007</v>
      </c>
      <c r="C693" s="430"/>
      <c r="D693" s="430"/>
      <c r="E693" s="430"/>
      <c r="F693" s="430"/>
      <c r="G693" s="430"/>
      <c r="H693" s="431"/>
    </row>
    <row r="694" spans="1:8" ht="15" customHeight="1">
      <c r="A694" s="307">
        <v>5530</v>
      </c>
      <c r="B694" s="430" t="s">
        <v>4008</v>
      </c>
      <c r="C694" s="430"/>
      <c r="D694" s="430"/>
      <c r="E694" s="430"/>
      <c r="F694" s="430"/>
      <c r="G694" s="430"/>
      <c r="H694" s="431"/>
    </row>
    <row r="695" spans="1:8" ht="15" customHeight="1">
      <c r="A695" s="307">
        <v>5590</v>
      </c>
      <c r="B695" s="430" t="s">
        <v>4009</v>
      </c>
      <c r="C695" s="430"/>
      <c r="D695" s="430"/>
      <c r="E695" s="430"/>
      <c r="F695" s="430"/>
      <c r="G695" s="430"/>
      <c r="H695" s="431"/>
    </row>
    <row r="696" spans="1:8" ht="15" customHeight="1">
      <c r="A696" s="307">
        <v>5610</v>
      </c>
      <c r="B696" s="430" t="s">
        <v>4010</v>
      </c>
      <c r="C696" s="430"/>
      <c r="D696" s="430"/>
      <c r="E696" s="430"/>
      <c r="F696" s="430"/>
      <c r="G696" s="430"/>
      <c r="H696" s="431"/>
    </row>
    <row r="697" spans="1:8" ht="15" customHeight="1">
      <c r="A697" s="307">
        <v>5621</v>
      </c>
      <c r="B697" s="430" t="s">
        <v>4011</v>
      </c>
      <c r="C697" s="430"/>
      <c r="D697" s="430"/>
      <c r="E697" s="430"/>
      <c r="F697" s="430"/>
      <c r="G697" s="430"/>
      <c r="H697" s="431"/>
    </row>
    <row r="698" spans="1:8" ht="15" customHeight="1">
      <c r="A698" s="307">
        <v>5629</v>
      </c>
      <c r="B698" s="430" t="s">
        <v>4012</v>
      </c>
      <c r="C698" s="430"/>
      <c r="D698" s="430"/>
      <c r="E698" s="430"/>
      <c r="F698" s="430"/>
      <c r="G698" s="430"/>
      <c r="H698" s="431"/>
    </row>
    <row r="699" spans="1:8" ht="15" customHeight="1">
      <c r="A699" s="307">
        <v>5630</v>
      </c>
      <c r="B699" s="430" t="s">
        <v>4013</v>
      </c>
      <c r="C699" s="430"/>
      <c r="D699" s="430"/>
      <c r="E699" s="430"/>
      <c r="F699" s="430"/>
      <c r="G699" s="430"/>
      <c r="H699" s="431"/>
    </row>
    <row r="700" spans="1:8" ht="15" customHeight="1">
      <c r="A700" s="307">
        <v>5811</v>
      </c>
      <c r="B700" s="430" t="s">
        <v>4014</v>
      </c>
      <c r="C700" s="430"/>
      <c r="D700" s="430"/>
      <c r="E700" s="430"/>
      <c r="F700" s="430"/>
      <c r="G700" s="430"/>
      <c r="H700" s="431"/>
    </row>
    <row r="701" spans="1:8" ht="15" customHeight="1">
      <c r="A701" s="307">
        <v>5812</v>
      </c>
      <c r="B701" s="430" t="s">
        <v>4015</v>
      </c>
      <c r="C701" s="430"/>
      <c r="D701" s="430"/>
      <c r="E701" s="430"/>
      <c r="F701" s="430"/>
      <c r="G701" s="430"/>
      <c r="H701" s="431"/>
    </row>
    <row r="702" spans="1:8" ht="15" customHeight="1">
      <c r="A702" s="307">
        <v>5813</v>
      </c>
      <c r="B702" s="430" t="s">
        <v>4016</v>
      </c>
      <c r="C702" s="430"/>
      <c r="D702" s="430"/>
      <c r="E702" s="430"/>
      <c r="F702" s="430"/>
      <c r="G702" s="430"/>
      <c r="H702" s="431"/>
    </row>
    <row r="703" spans="1:8" ht="15" customHeight="1">
      <c r="A703" s="307">
        <v>5814</v>
      </c>
      <c r="B703" s="430" t="s">
        <v>4017</v>
      </c>
      <c r="C703" s="430"/>
      <c r="D703" s="430"/>
      <c r="E703" s="430"/>
      <c r="F703" s="430"/>
      <c r="G703" s="430"/>
      <c r="H703" s="431"/>
    </row>
    <row r="704" spans="1:8" ht="15" customHeight="1">
      <c r="A704" s="307">
        <v>5819</v>
      </c>
      <c r="B704" s="430" t="s">
        <v>4018</v>
      </c>
      <c r="C704" s="430"/>
      <c r="D704" s="430"/>
      <c r="E704" s="430"/>
      <c r="F704" s="430"/>
      <c r="G704" s="430"/>
      <c r="H704" s="431"/>
    </row>
    <row r="705" spans="1:8" ht="15" customHeight="1">
      <c r="A705" s="307">
        <v>5821</v>
      </c>
      <c r="B705" s="430" t="s">
        <v>4019</v>
      </c>
      <c r="C705" s="430"/>
      <c r="D705" s="430"/>
      <c r="E705" s="430"/>
      <c r="F705" s="430"/>
      <c r="G705" s="430"/>
      <c r="H705" s="431"/>
    </row>
    <row r="706" spans="1:8" ht="15" customHeight="1">
      <c r="A706" s="307">
        <v>5829</v>
      </c>
      <c r="B706" s="430" t="s">
        <v>4020</v>
      </c>
      <c r="C706" s="430"/>
      <c r="D706" s="430"/>
      <c r="E706" s="430"/>
      <c r="F706" s="430"/>
      <c r="G706" s="430"/>
      <c r="H706" s="431"/>
    </row>
    <row r="707" spans="1:8" ht="15" customHeight="1">
      <c r="A707" s="307">
        <v>5911</v>
      </c>
      <c r="B707" s="430" t="s">
        <v>4021</v>
      </c>
      <c r="C707" s="430"/>
      <c r="D707" s="430"/>
      <c r="E707" s="430"/>
      <c r="F707" s="430"/>
      <c r="G707" s="430"/>
      <c r="H707" s="431"/>
    </row>
    <row r="708" spans="1:8" ht="15" customHeight="1">
      <c r="A708" s="307">
        <v>5912</v>
      </c>
      <c r="B708" s="430" t="s">
        <v>4022</v>
      </c>
      <c r="C708" s="430"/>
      <c r="D708" s="430"/>
      <c r="E708" s="430"/>
      <c r="F708" s="430"/>
      <c r="G708" s="430"/>
      <c r="H708" s="431"/>
    </row>
    <row r="709" spans="1:8" ht="15" customHeight="1">
      <c r="A709" s="307">
        <v>5913</v>
      </c>
      <c r="B709" s="430" t="s">
        <v>4023</v>
      </c>
      <c r="C709" s="430"/>
      <c r="D709" s="430"/>
      <c r="E709" s="430"/>
      <c r="F709" s="430"/>
      <c r="G709" s="430"/>
      <c r="H709" s="431"/>
    </row>
    <row r="710" spans="1:8" ht="15" customHeight="1">
      <c r="A710" s="307">
        <v>5914</v>
      </c>
      <c r="B710" s="430" t="s">
        <v>4024</v>
      </c>
      <c r="C710" s="430"/>
      <c r="D710" s="430"/>
      <c r="E710" s="430"/>
      <c r="F710" s="430"/>
      <c r="G710" s="430"/>
      <c r="H710" s="431"/>
    </row>
    <row r="711" spans="1:8" ht="15" customHeight="1">
      <c r="A711" s="307">
        <v>5920</v>
      </c>
      <c r="B711" s="430" t="s">
        <v>4025</v>
      </c>
      <c r="C711" s="430"/>
      <c r="D711" s="430"/>
      <c r="E711" s="430"/>
      <c r="F711" s="430"/>
      <c r="G711" s="430"/>
      <c r="H711" s="431"/>
    </row>
    <row r="712" spans="1:8" ht="15" customHeight="1">
      <c r="A712" s="307">
        <v>6010</v>
      </c>
      <c r="B712" s="430" t="s">
        <v>4026</v>
      </c>
      <c r="C712" s="430"/>
      <c r="D712" s="430"/>
      <c r="E712" s="430"/>
      <c r="F712" s="430"/>
      <c r="G712" s="430"/>
      <c r="H712" s="431"/>
    </row>
    <row r="713" spans="1:8" ht="15" customHeight="1">
      <c r="A713" s="307">
        <v>6020</v>
      </c>
      <c r="B713" s="430" t="s">
        <v>4027</v>
      </c>
      <c r="C713" s="430"/>
      <c r="D713" s="430"/>
      <c r="E713" s="430"/>
      <c r="F713" s="430"/>
      <c r="G713" s="430"/>
      <c r="H713" s="431"/>
    </row>
    <row r="714" spans="1:8" ht="15" customHeight="1">
      <c r="A714" s="307">
        <v>6110</v>
      </c>
      <c r="B714" s="430" t="s">
        <v>4028</v>
      </c>
      <c r="C714" s="430"/>
      <c r="D714" s="430"/>
      <c r="E714" s="430"/>
      <c r="F714" s="430"/>
      <c r="G714" s="430"/>
      <c r="H714" s="431"/>
    </row>
    <row r="715" spans="1:8" ht="15" customHeight="1">
      <c r="A715" s="307">
        <v>6120</v>
      </c>
      <c r="B715" s="430" t="s">
        <v>4029</v>
      </c>
      <c r="C715" s="430"/>
      <c r="D715" s="430"/>
      <c r="E715" s="430"/>
      <c r="F715" s="430"/>
      <c r="G715" s="430"/>
      <c r="H715" s="431"/>
    </row>
    <row r="716" spans="1:8" ht="15" customHeight="1">
      <c r="A716" s="307">
        <v>6130</v>
      </c>
      <c r="B716" s="430" t="s">
        <v>4030</v>
      </c>
      <c r="C716" s="430"/>
      <c r="D716" s="430"/>
      <c r="E716" s="430"/>
      <c r="F716" s="430"/>
      <c r="G716" s="430"/>
      <c r="H716" s="431"/>
    </row>
    <row r="717" spans="1:8" ht="15" customHeight="1">
      <c r="A717" s="307">
        <v>6190</v>
      </c>
      <c r="B717" s="430" t="s">
        <v>4031</v>
      </c>
      <c r="C717" s="430"/>
      <c r="D717" s="430"/>
      <c r="E717" s="430"/>
      <c r="F717" s="430"/>
      <c r="G717" s="430"/>
      <c r="H717" s="431"/>
    </row>
    <row r="718" spans="1:8" ht="15" customHeight="1">
      <c r="A718" s="307">
        <v>6201</v>
      </c>
      <c r="B718" s="430" t="s">
        <v>4032</v>
      </c>
      <c r="C718" s="430"/>
      <c r="D718" s="430"/>
      <c r="E718" s="430"/>
      <c r="F718" s="430"/>
      <c r="G718" s="430"/>
      <c r="H718" s="431"/>
    </row>
    <row r="719" spans="1:8" ht="15" customHeight="1">
      <c r="A719" s="307">
        <v>6202</v>
      </c>
      <c r="B719" s="430" t="s">
        <v>4033</v>
      </c>
      <c r="C719" s="430"/>
      <c r="D719" s="430"/>
      <c r="E719" s="430"/>
      <c r="F719" s="430"/>
      <c r="G719" s="430"/>
      <c r="H719" s="431"/>
    </row>
    <row r="720" spans="1:8" ht="15" customHeight="1">
      <c r="A720" s="307">
        <v>6203</v>
      </c>
      <c r="B720" s="430" t="s">
        <v>4034</v>
      </c>
      <c r="C720" s="430"/>
      <c r="D720" s="430"/>
      <c r="E720" s="430"/>
      <c r="F720" s="430"/>
      <c r="G720" s="430"/>
      <c r="H720" s="431"/>
    </row>
    <row r="721" spans="1:8" ht="15" customHeight="1">
      <c r="A721" s="307">
        <v>6209</v>
      </c>
      <c r="B721" s="430" t="s">
        <v>4035</v>
      </c>
      <c r="C721" s="430"/>
      <c r="D721" s="430"/>
      <c r="E721" s="430"/>
      <c r="F721" s="430"/>
      <c r="G721" s="430"/>
      <c r="H721" s="431"/>
    </row>
    <row r="722" spans="1:8" ht="15" customHeight="1">
      <c r="A722" s="307">
        <v>6311</v>
      </c>
      <c r="B722" s="430" t="s">
        <v>4036</v>
      </c>
      <c r="C722" s="430"/>
      <c r="D722" s="430"/>
      <c r="E722" s="430"/>
      <c r="F722" s="430"/>
      <c r="G722" s="430"/>
      <c r="H722" s="431"/>
    </row>
    <row r="723" spans="1:8" ht="15" customHeight="1">
      <c r="A723" s="307">
        <v>6312</v>
      </c>
      <c r="B723" s="430" t="s">
        <v>4037</v>
      </c>
      <c r="C723" s="430"/>
      <c r="D723" s="430"/>
      <c r="E723" s="430"/>
      <c r="F723" s="430"/>
      <c r="G723" s="430"/>
      <c r="H723" s="431"/>
    </row>
    <row r="724" spans="1:8" ht="15" customHeight="1">
      <c r="A724" s="307">
        <v>6391</v>
      </c>
      <c r="B724" s="430" t="s">
        <v>4038</v>
      </c>
      <c r="C724" s="430"/>
      <c r="D724" s="430"/>
      <c r="E724" s="430"/>
      <c r="F724" s="430"/>
      <c r="G724" s="430"/>
      <c r="H724" s="431"/>
    </row>
    <row r="725" spans="1:8" ht="15" customHeight="1">
      <c r="A725" s="307">
        <v>6399</v>
      </c>
      <c r="B725" s="430" t="s">
        <v>4039</v>
      </c>
      <c r="C725" s="430"/>
      <c r="D725" s="430"/>
      <c r="E725" s="430"/>
      <c r="F725" s="430"/>
      <c r="G725" s="430"/>
      <c r="H725" s="431"/>
    </row>
    <row r="726" spans="1:8" ht="15" customHeight="1">
      <c r="A726" s="307">
        <v>6411</v>
      </c>
      <c r="B726" s="430" t="s">
        <v>4040</v>
      </c>
      <c r="C726" s="430"/>
      <c r="D726" s="430"/>
      <c r="E726" s="430"/>
      <c r="F726" s="430"/>
      <c r="G726" s="430"/>
      <c r="H726" s="431"/>
    </row>
    <row r="727" spans="1:8" ht="15" customHeight="1">
      <c r="A727" s="307">
        <v>6419</v>
      </c>
      <c r="B727" s="430" t="s">
        <v>4041</v>
      </c>
      <c r="C727" s="430"/>
      <c r="D727" s="430"/>
      <c r="E727" s="430"/>
      <c r="F727" s="430"/>
      <c r="G727" s="430"/>
      <c r="H727" s="431"/>
    </row>
    <row r="728" spans="1:8" ht="15" customHeight="1">
      <c r="A728" s="307">
        <v>6420</v>
      </c>
      <c r="B728" s="430" t="s">
        <v>4042</v>
      </c>
      <c r="C728" s="430"/>
      <c r="D728" s="430"/>
      <c r="E728" s="430"/>
      <c r="F728" s="430"/>
      <c r="G728" s="430"/>
      <c r="H728" s="431"/>
    </row>
    <row r="729" spans="1:8" ht="15" customHeight="1">
      <c r="A729" s="307">
        <v>6430</v>
      </c>
      <c r="B729" s="430" t="s">
        <v>4043</v>
      </c>
      <c r="C729" s="430"/>
      <c r="D729" s="430"/>
      <c r="E729" s="430"/>
      <c r="F729" s="430"/>
      <c r="G729" s="430"/>
      <c r="H729" s="431"/>
    </row>
    <row r="730" spans="1:8" ht="15" customHeight="1">
      <c r="A730" s="307">
        <v>6491</v>
      </c>
      <c r="B730" s="430" t="s">
        <v>4044</v>
      </c>
      <c r="C730" s="430"/>
      <c r="D730" s="430"/>
      <c r="E730" s="430"/>
      <c r="F730" s="430"/>
      <c r="G730" s="430"/>
      <c r="H730" s="431"/>
    </row>
    <row r="731" spans="1:8" ht="15" customHeight="1">
      <c r="A731" s="307">
        <v>6492</v>
      </c>
      <c r="B731" s="430" t="s">
        <v>4045</v>
      </c>
      <c r="C731" s="430"/>
      <c r="D731" s="430"/>
      <c r="E731" s="430"/>
      <c r="F731" s="430"/>
      <c r="G731" s="430"/>
      <c r="H731" s="431"/>
    </row>
    <row r="732" spans="1:8" ht="15" customHeight="1">
      <c r="A732" s="307">
        <v>6499</v>
      </c>
      <c r="B732" s="430" t="s">
        <v>4046</v>
      </c>
      <c r="C732" s="430"/>
      <c r="D732" s="430"/>
      <c r="E732" s="430"/>
      <c r="F732" s="430"/>
      <c r="G732" s="430"/>
      <c r="H732" s="431"/>
    </row>
    <row r="733" spans="1:8" ht="15" customHeight="1">
      <c r="A733" s="307">
        <v>6511</v>
      </c>
      <c r="B733" s="430" t="s">
        <v>4047</v>
      </c>
      <c r="C733" s="430"/>
      <c r="D733" s="430"/>
      <c r="E733" s="430"/>
      <c r="F733" s="430"/>
      <c r="G733" s="430"/>
      <c r="H733" s="431"/>
    </row>
    <row r="734" spans="1:8" ht="15" customHeight="1">
      <c r="A734" s="307">
        <v>6512</v>
      </c>
      <c r="B734" s="430" t="s">
        <v>4048</v>
      </c>
      <c r="C734" s="430"/>
      <c r="D734" s="430"/>
      <c r="E734" s="430"/>
      <c r="F734" s="430"/>
      <c r="G734" s="430"/>
      <c r="H734" s="431"/>
    </row>
    <row r="735" spans="1:8" ht="15" customHeight="1">
      <c r="A735" s="307">
        <v>6520</v>
      </c>
      <c r="B735" s="430" t="s">
        <v>4049</v>
      </c>
      <c r="C735" s="430"/>
      <c r="D735" s="430"/>
      <c r="E735" s="430"/>
      <c r="F735" s="430"/>
      <c r="G735" s="430"/>
      <c r="H735" s="431"/>
    </row>
    <row r="736" spans="1:8" ht="15" customHeight="1">
      <c r="A736" s="307">
        <v>6530</v>
      </c>
      <c r="B736" s="430" t="s">
        <v>4050</v>
      </c>
      <c r="C736" s="430"/>
      <c r="D736" s="430"/>
      <c r="E736" s="430"/>
      <c r="F736" s="430"/>
      <c r="G736" s="430"/>
      <c r="H736" s="431"/>
    </row>
    <row r="737" spans="1:8" ht="15" customHeight="1">
      <c r="A737" s="307">
        <v>6611</v>
      </c>
      <c r="B737" s="430" t="s">
        <v>4051</v>
      </c>
      <c r="C737" s="430"/>
      <c r="D737" s="430"/>
      <c r="E737" s="430"/>
      <c r="F737" s="430"/>
      <c r="G737" s="430"/>
      <c r="H737" s="431"/>
    </row>
    <row r="738" spans="1:8" ht="15" customHeight="1">
      <c r="A738" s="307">
        <v>6612</v>
      </c>
      <c r="B738" s="430" t="s">
        <v>4052</v>
      </c>
      <c r="C738" s="430"/>
      <c r="D738" s="430"/>
      <c r="E738" s="430"/>
      <c r="F738" s="430"/>
      <c r="G738" s="430"/>
      <c r="H738" s="431"/>
    </row>
    <row r="739" spans="1:8" ht="15" customHeight="1">
      <c r="A739" s="307">
        <v>6619</v>
      </c>
      <c r="B739" s="430" t="s">
        <v>4053</v>
      </c>
      <c r="C739" s="430"/>
      <c r="D739" s="430"/>
      <c r="E739" s="430"/>
      <c r="F739" s="430"/>
      <c r="G739" s="430"/>
      <c r="H739" s="431"/>
    </row>
    <row r="740" spans="1:8" ht="15" customHeight="1">
      <c r="A740" s="307">
        <v>6621</v>
      </c>
      <c r="B740" s="430" t="s">
        <v>4054</v>
      </c>
      <c r="C740" s="430"/>
      <c r="D740" s="430"/>
      <c r="E740" s="430"/>
      <c r="F740" s="430"/>
      <c r="G740" s="430"/>
      <c r="H740" s="431"/>
    </row>
    <row r="741" spans="1:8" ht="15" customHeight="1">
      <c r="A741" s="307">
        <v>6622</v>
      </c>
      <c r="B741" s="430" t="s">
        <v>4055</v>
      </c>
      <c r="C741" s="430"/>
      <c r="D741" s="430"/>
      <c r="E741" s="430"/>
      <c r="F741" s="430"/>
      <c r="G741" s="430"/>
      <c r="H741" s="431"/>
    </row>
    <row r="742" spans="1:8" ht="15" customHeight="1">
      <c r="A742" s="307">
        <v>6629</v>
      </c>
      <c r="B742" s="430" t="s">
        <v>4056</v>
      </c>
      <c r="C742" s="430"/>
      <c r="D742" s="430"/>
      <c r="E742" s="430"/>
      <c r="F742" s="430"/>
      <c r="G742" s="430"/>
      <c r="H742" s="431"/>
    </row>
    <row r="743" spans="1:8" ht="15" customHeight="1">
      <c r="A743" s="307">
        <v>6630</v>
      </c>
      <c r="B743" s="430" t="s">
        <v>4057</v>
      </c>
      <c r="C743" s="430"/>
      <c r="D743" s="430"/>
      <c r="E743" s="430"/>
      <c r="F743" s="430"/>
      <c r="G743" s="430"/>
      <c r="H743" s="431"/>
    </row>
    <row r="744" spans="1:8" ht="15" customHeight="1">
      <c r="A744" s="307">
        <v>6810</v>
      </c>
      <c r="B744" s="430" t="s">
        <v>4058</v>
      </c>
      <c r="C744" s="430"/>
      <c r="D744" s="430"/>
      <c r="E744" s="430"/>
      <c r="F744" s="430"/>
      <c r="G744" s="430"/>
      <c r="H744" s="431"/>
    </row>
    <row r="745" spans="1:8" ht="15" customHeight="1">
      <c r="A745" s="307">
        <v>6820</v>
      </c>
      <c r="B745" s="430" t="s">
        <v>4059</v>
      </c>
      <c r="C745" s="430"/>
      <c r="D745" s="430"/>
      <c r="E745" s="430"/>
      <c r="F745" s="430"/>
      <c r="G745" s="430"/>
      <c r="H745" s="431"/>
    </row>
    <row r="746" spans="1:8" ht="15" customHeight="1">
      <c r="A746" s="307">
        <v>6831</v>
      </c>
      <c r="B746" s="430" t="s">
        <v>4060</v>
      </c>
      <c r="C746" s="430"/>
      <c r="D746" s="430"/>
      <c r="E746" s="430"/>
      <c r="F746" s="430"/>
      <c r="G746" s="430"/>
      <c r="H746" s="431"/>
    </row>
    <row r="747" spans="1:8" ht="15" customHeight="1">
      <c r="A747" s="307">
        <v>6832</v>
      </c>
      <c r="B747" s="430" t="s">
        <v>4061</v>
      </c>
      <c r="C747" s="430"/>
      <c r="D747" s="430"/>
      <c r="E747" s="430"/>
      <c r="F747" s="430"/>
      <c r="G747" s="430"/>
      <c r="H747" s="431"/>
    </row>
    <row r="748" spans="1:8" ht="15" customHeight="1">
      <c r="A748" s="307">
        <v>6910</v>
      </c>
      <c r="B748" s="430" t="s">
        <v>4062</v>
      </c>
      <c r="C748" s="430"/>
      <c r="D748" s="430"/>
      <c r="E748" s="430"/>
      <c r="F748" s="430"/>
      <c r="G748" s="430"/>
      <c r="H748" s="431"/>
    </row>
    <row r="749" spans="1:8" ht="15" customHeight="1">
      <c r="A749" s="307">
        <v>6920</v>
      </c>
      <c r="B749" s="430" t="s">
        <v>4063</v>
      </c>
      <c r="C749" s="430"/>
      <c r="D749" s="430"/>
      <c r="E749" s="430"/>
      <c r="F749" s="430"/>
      <c r="G749" s="430"/>
      <c r="H749" s="431"/>
    </row>
    <row r="750" spans="1:8" ht="15" customHeight="1">
      <c r="A750" s="307">
        <v>7010</v>
      </c>
      <c r="B750" s="430" t="s">
        <v>4064</v>
      </c>
      <c r="C750" s="430"/>
      <c r="D750" s="430"/>
      <c r="E750" s="430"/>
      <c r="F750" s="430"/>
      <c r="G750" s="430"/>
      <c r="H750" s="431"/>
    </row>
    <row r="751" spans="1:8" ht="15" customHeight="1">
      <c r="A751" s="307">
        <v>7021</v>
      </c>
      <c r="B751" s="430" t="s">
        <v>4065</v>
      </c>
      <c r="C751" s="430"/>
      <c r="D751" s="430"/>
      <c r="E751" s="430"/>
      <c r="F751" s="430"/>
      <c r="G751" s="430"/>
      <c r="H751" s="431"/>
    </row>
    <row r="752" spans="1:8" ht="15" customHeight="1">
      <c r="A752" s="307">
        <v>7022</v>
      </c>
      <c r="B752" s="430" t="s">
        <v>4066</v>
      </c>
      <c r="C752" s="430"/>
      <c r="D752" s="430"/>
      <c r="E752" s="430"/>
      <c r="F752" s="430"/>
      <c r="G752" s="430"/>
      <c r="H752" s="431"/>
    </row>
    <row r="753" spans="1:8" ht="15" customHeight="1">
      <c r="A753" s="307">
        <v>7111</v>
      </c>
      <c r="B753" s="430" t="s">
        <v>4067</v>
      </c>
      <c r="C753" s="430"/>
      <c r="D753" s="430"/>
      <c r="E753" s="430"/>
      <c r="F753" s="430"/>
      <c r="G753" s="430"/>
      <c r="H753" s="431"/>
    </row>
    <row r="754" spans="1:8" ht="15" customHeight="1">
      <c r="A754" s="307">
        <v>7112</v>
      </c>
      <c r="B754" s="430" t="s">
        <v>4068</v>
      </c>
      <c r="C754" s="430"/>
      <c r="D754" s="430"/>
      <c r="E754" s="430"/>
      <c r="F754" s="430"/>
      <c r="G754" s="430"/>
      <c r="H754" s="431"/>
    </row>
    <row r="755" spans="1:8" ht="15" customHeight="1">
      <c r="A755" s="307">
        <v>7120</v>
      </c>
      <c r="B755" s="430" t="s">
        <v>4069</v>
      </c>
      <c r="C755" s="430"/>
      <c r="D755" s="430"/>
      <c r="E755" s="430"/>
      <c r="F755" s="430"/>
      <c r="G755" s="430"/>
      <c r="H755" s="431"/>
    </row>
    <row r="756" spans="1:8" ht="15" customHeight="1">
      <c r="A756" s="307">
        <v>7211</v>
      </c>
      <c r="B756" s="430" t="s">
        <v>4070</v>
      </c>
      <c r="C756" s="430"/>
      <c r="D756" s="430"/>
      <c r="E756" s="430"/>
      <c r="F756" s="430"/>
      <c r="G756" s="430"/>
      <c r="H756" s="431"/>
    </row>
    <row r="757" spans="1:8" ht="15" customHeight="1">
      <c r="A757" s="307">
        <v>7219</v>
      </c>
      <c r="B757" s="430" t="s">
        <v>4071</v>
      </c>
      <c r="C757" s="430"/>
      <c r="D757" s="430"/>
      <c r="E757" s="430"/>
      <c r="F757" s="430"/>
      <c r="G757" s="430"/>
      <c r="H757" s="431"/>
    </row>
    <row r="758" spans="1:8" ht="15" customHeight="1">
      <c r="A758" s="307">
        <v>7220</v>
      </c>
      <c r="B758" s="430" t="s">
        <v>4072</v>
      </c>
      <c r="C758" s="430"/>
      <c r="D758" s="430"/>
      <c r="E758" s="430"/>
      <c r="F758" s="430"/>
      <c r="G758" s="430"/>
      <c r="H758" s="431"/>
    </row>
    <row r="759" spans="1:8" ht="15" customHeight="1">
      <c r="A759" s="307">
        <v>7311</v>
      </c>
      <c r="B759" s="430" t="s">
        <v>4073</v>
      </c>
      <c r="C759" s="430"/>
      <c r="D759" s="430"/>
      <c r="E759" s="430"/>
      <c r="F759" s="430"/>
      <c r="G759" s="430"/>
      <c r="H759" s="431"/>
    </row>
    <row r="760" spans="1:8" ht="15" customHeight="1">
      <c r="A760" s="307">
        <v>7312</v>
      </c>
      <c r="B760" s="430" t="s">
        <v>4074</v>
      </c>
      <c r="C760" s="430"/>
      <c r="D760" s="430"/>
      <c r="E760" s="430"/>
      <c r="F760" s="430"/>
      <c r="G760" s="430"/>
      <c r="H760" s="431"/>
    </row>
    <row r="761" spans="1:8" ht="15" customHeight="1">
      <c r="A761" s="307">
        <v>7320</v>
      </c>
      <c r="B761" s="430" t="s">
        <v>4075</v>
      </c>
      <c r="C761" s="430"/>
      <c r="D761" s="430"/>
      <c r="E761" s="430"/>
      <c r="F761" s="430"/>
      <c r="G761" s="430"/>
      <c r="H761" s="431"/>
    </row>
    <row r="762" spans="1:8" ht="15" customHeight="1">
      <c r="A762" s="307">
        <v>7410</v>
      </c>
      <c r="B762" s="430" t="s">
        <v>4076</v>
      </c>
      <c r="C762" s="430"/>
      <c r="D762" s="430"/>
      <c r="E762" s="430"/>
      <c r="F762" s="430"/>
      <c r="G762" s="430"/>
      <c r="H762" s="431"/>
    </row>
    <row r="763" spans="1:8" ht="15" customHeight="1">
      <c r="A763" s="307">
        <v>7420</v>
      </c>
      <c r="B763" s="430" t="s">
        <v>4077</v>
      </c>
      <c r="C763" s="430"/>
      <c r="D763" s="430"/>
      <c r="E763" s="430"/>
      <c r="F763" s="430"/>
      <c r="G763" s="430"/>
      <c r="H763" s="431"/>
    </row>
    <row r="764" spans="1:8" ht="15" customHeight="1">
      <c r="A764" s="307">
        <v>7430</v>
      </c>
      <c r="B764" s="430" t="s">
        <v>4078</v>
      </c>
      <c r="C764" s="430"/>
      <c r="D764" s="430"/>
      <c r="E764" s="430"/>
      <c r="F764" s="430"/>
      <c r="G764" s="430"/>
      <c r="H764" s="431"/>
    </row>
    <row r="765" spans="1:8" ht="15" customHeight="1">
      <c r="A765" s="307">
        <v>7490</v>
      </c>
      <c r="B765" s="430" t="s">
        <v>4079</v>
      </c>
      <c r="C765" s="430"/>
      <c r="D765" s="430"/>
      <c r="E765" s="430"/>
      <c r="F765" s="430"/>
      <c r="G765" s="430"/>
      <c r="H765" s="431"/>
    </row>
    <row r="766" spans="1:8" ht="15" customHeight="1">
      <c r="A766" s="307">
        <v>7500</v>
      </c>
      <c r="B766" s="430" t="s">
        <v>4080</v>
      </c>
      <c r="C766" s="430"/>
      <c r="D766" s="430"/>
      <c r="E766" s="430"/>
      <c r="F766" s="430"/>
      <c r="G766" s="430"/>
      <c r="H766" s="431"/>
    </row>
    <row r="767" spans="1:8" ht="15" customHeight="1">
      <c r="A767" s="307">
        <v>7711</v>
      </c>
      <c r="B767" s="430" t="s">
        <v>4081</v>
      </c>
      <c r="C767" s="430"/>
      <c r="D767" s="430"/>
      <c r="E767" s="430"/>
      <c r="F767" s="430"/>
      <c r="G767" s="430"/>
      <c r="H767" s="431"/>
    </row>
    <row r="768" spans="1:8" ht="15" customHeight="1">
      <c r="A768" s="307">
        <v>7712</v>
      </c>
      <c r="B768" s="430" t="s">
        <v>4082</v>
      </c>
      <c r="C768" s="430"/>
      <c r="D768" s="430"/>
      <c r="E768" s="430"/>
      <c r="F768" s="430"/>
      <c r="G768" s="430"/>
      <c r="H768" s="431"/>
    </row>
    <row r="769" spans="1:8" ht="15" customHeight="1">
      <c r="A769" s="307">
        <v>7721</v>
      </c>
      <c r="B769" s="430" t="s">
        <v>4083</v>
      </c>
      <c r="C769" s="430"/>
      <c r="D769" s="430"/>
      <c r="E769" s="430"/>
      <c r="F769" s="430"/>
      <c r="G769" s="430"/>
      <c r="H769" s="431"/>
    </row>
    <row r="770" spans="1:8" ht="15" customHeight="1">
      <c r="A770" s="307">
        <v>7722</v>
      </c>
      <c r="B770" s="430" t="s">
        <v>4084</v>
      </c>
      <c r="C770" s="430"/>
      <c r="D770" s="430"/>
      <c r="E770" s="430"/>
      <c r="F770" s="430"/>
      <c r="G770" s="430"/>
      <c r="H770" s="431"/>
    </row>
    <row r="771" spans="1:8" ht="15" customHeight="1">
      <c r="A771" s="307">
        <v>7729</v>
      </c>
      <c r="B771" s="430" t="s">
        <v>4085</v>
      </c>
      <c r="C771" s="430"/>
      <c r="D771" s="430"/>
      <c r="E771" s="430"/>
      <c r="F771" s="430"/>
      <c r="G771" s="430"/>
      <c r="H771" s="431"/>
    </row>
    <row r="772" spans="1:8" ht="15" customHeight="1">
      <c r="A772" s="307">
        <v>7731</v>
      </c>
      <c r="B772" s="430" t="s">
        <v>4086</v>
      </c>
      <c r="C772" s="430"/>
      <c r="D772" s="430"/>
      <c r="E772" s="430"/>
      <c r="F772" s="430"/>
      <c r="G772" s="430"/>
      <c r="H772" s="431"/>
    </row>
    <row r="773" spans="1:8" ht="15" customHeight="1">
      <c r="A773" s="307">
        <v>7732</v>
      </c>
      <c r="B773" s="430" t="s">
        <v>4087</v>
      </c>
      <c r="C773" s="430"/>
      <c r="D773" s="430"/>
      <c r="E773" s="430"/>
      <c r="F773" s="430"/>
      <c r="G773" s="430"/>
      <c r="H773" s="431"/>
    </row>
    <row r="774" spans="1:8" ht="15" customHeight="1">
      <c r="A774" s="307">
        <v>7733</v>
      </c>
      <c r="B774" s="430" t="s">
        <v>4088</v>
      </c>
      <c r="C774" s="430"/>
      <c r="D774" s="430"/>
      <c r="E774" s="430"/>
      <c r="F774" s="430"/>
      <c r="G774" s="430"/>
      <c r="H774" s="431"/>
    </row>
    <row r="775" spans="1:8" ht="15" customHeight="1">
      <c r="A775" s="307">
        <v>7734</v>
      </c>
      <c r="B775" s="430" t="s">
        <v>4089</v>
      </c>
      <c r="C775" s="430"/>
      <c r="D775" s="430"/>
      <c r="E775" s="430"/>
      <c r="F775" s="430"/>
      <c r="G775" s="430"/>
      <c r="H775" s="431"/>
    </row>
    <row r="776" spans="1:8" ht="15" customHeight="1">
      <c r="A776" s="307">
        <v>7735</v>
      </c>
      <c r="B776" s="430" t="s">
        <v>4090</v>
      </c>
      <c r="C776" s="430"/>
      <c r="D776" s="430"/>
      <c r="E776" s="430"/>
      <c r="F776" s="430"/>
      <c r="G776" s="430"/>
      <c r="H776" s="431"/>
    </row>
    <row r="777" spans="1:8" ht="15" customHeight="1">
      <c r="A777" s="307">
        <v>7739</v>
      </c>
      <c r="B777" s="430" t="s">
        <v>4091</v>
      </c>
      <c r="C777" s="430"/>
      <c r="D777" s="430"/>
      <c r="E777" s="430"/>
      <c r="F777" s="430"/>
      <c r="G777" s="430"/>
      <c r="H777" s="431"/>
    </row>
    <row r="778" spans="1:8" ht="24.75" customHeight="1">
      <c r="A778" s="307">
        <v>7740</v>
      </c>
      <c r="B778" s="430" t="s">
        <v>4092</v>
      </c>
      <c r="C778" s="430"/>
      <c r="D778" s="430"/>
      <c r="E778" s="430"/>
      <c r="F778" s="430"/>
      <c r="G778" s="430"/>
      <c r="H778" s="431"/>
    </row>
    <row r="779" spans="1:8" ht="15" customHeight="1">
      <c r="A779" s="307">
        <v>7810</v>
      </c>
      <c r="B779" s="430" t="s">
        <v>4093</v>
      </c>
      <c r="C779" s="430"/>
      <c r="D779" s="430"/>
      <c r="E779" s="430"/>
      <c r="F779" s="430"/>
      <c r="G779" s="430"/>
      <c r="H779" s="431"/>
    </row>
    <row r="780" spans="1:8" ht="15" customHeight="1">
      <c r="A780" s="307">
        <v>7820</v>
      </c>
      <c r="B780" s="430" t="s">
        <v>4094</v>
      </c>
      <c r="C780" s="430"/>
      <c r="D780" s="430"/>
      <c r="E780" s="430"/>
      <c r="F780" s="430"/>
      <c r="G780" s="430"/>
      <c r="H780" s="431"/>
    </row>
    <row r="781" spans="1:8" ht="15" customHeight="1">
      <c r="A781" s="307">
        <v>7830</v>
      </c>
      <c r="B781" s="430" t="s">
        <v>4095</v>
      </c>
      <c r="C781" s="430"/>
      <c r="D781" s="430"/>
      <c r="E781" s="430"/>
      <c r="F781" s="430"/>
      <c r="G781" s="430"/>
      <c r="H781" s="431"/>
    </row>
    <row r="782" spans="1:8" ht="15" customHeight="1">
      <c r="A782" s="307">
        <v>7911</v>
      </c>
      <c r="B782" s="430" t="s">
        <v>4096</v>
      </c>
      <c r="C782" s="430"/>
      <c r="D782" s="430"/>
      <c r="E782" s="430"/>
      <c r="F782" s="430"/>
      <c r="G782" s="430"/>
      <c r="H782" s="431"/>
    </row>
    <row r="783" spans="1:8" ht="15" customHeight="1">
      <c r="A783" s="307">
        <v>7912</v>
      </c>
      <c r="B783" s="430" t="s">
        <v>4097</v>
      </c>
      <c r="C783" s="430"/>
      <c r="D783" s="430"/>
      <c r="E783" s="430"/>
      <c r="F783" s="430"/>
      <c r="G783" s="430"/>
      <c r="H783" s="431"/>
    </row>
    <row r="784" spans="1:8" ht="15" customHeight="1">
      <c r="A784" s="307">
        <v>7990</v>
      </c>
      <c r="B784" s="430" t="s">
        <v>4098</v>
      </c>
      <c r="C784" s="430"/>
      <c r="D784" s="430"/>
      <c r="E784" s="430"/>
      <c r="F784" s="430"/>
      <c r="G784" s="430"/>
      <c r="H784" s="431"/>
    </row>
    <row r="785" spans="1:8" ht="15" customHeight="1">
      <c r="A785" s="307">
        <v>8010</v>
      </c>
      <c r="B785" s="430" t="s">
        <v>4099</v>
      </c>
      <c r="C785" s="430"/>
      <c r="D785" s="430"/>
      <c r="E785" s="430"/>
      <c r="F785" s="430"/>
      <c r="G785" s="430"/>
      <c r="H785" s="431"/>
    </row>
    <row r="786" spans="1:8" ht="15" customHeight="1">
      <c r="A786" s="307">
        <v>8020</v>
      </c>
      <c r="B786" s="430" t="s">
        <v>4100</v>
      </c>
      <c r="C786" s="430"/>
      <c r="D786" s="430"/>
      <c r="E786" s="430"/>
      <c r="F786" s="430"/>
      <c r="G786" s="430"/>
      <c r="H786" s="431"/>
    </row>
    <row r="787" spans="1:8" ht="15" customHeight="1">
      <c r="A787" s="307">
        <v>8030</v>
      </c>
      <c r="B787" s="430" t="s">
        <v>4101</v>
      </c>
      <c r="C787" s="430"/>
      <c r="D787" s="430"/>
      <c r="E787" s="430"/>
      <c r="F787" s="430"/>
      <c r="G787" s="430"/>
      <c r="H787" s="431"/>
    </row>
    <row r="788" spans="1:8" ht="15" customHeight="1">
      <c r="A788" s="307">
        <v>8110</v>
      </c>
      <c r="B788" s="430" t="s">
        <v>4102</v>
      </c>
      <c r="C788" s="430"/>
      <c r="D788" s="430"/>
      <c r="E788" s="430"/>
      <c r="F788" s="430"/>
      <c r="G788" s="430"/>
      <c r="H788" s="431"/>
    </row>
    <row r="789" spans="1:8" ht="15" customHeight="1">
      <c r="A789" s="307">
        <v>8121</v>
      </c>
      <c r="B789" s="430" t="s">
        <v>4103</v>
      </c>
      <c r="C789" s="430"/>
      <c r="D789" s="430"/>
      <c r="E789" s="430"/>
      <c r="F789" s="430"/>
      <c r="G789" s="430"/>
      <c r="H789" s="431"/>
    </row>
    <row r="790" spans="1:8" ht="15" customHeight="1">
      <c r="A790" s="307">
        <v>8122</v>
      </c>
      <c r="B790" s="430" t="s">
        <v>4104</v>
      </c>
      <c r="C790" s="430"/>
      <c r="D790" s="430"/>
      <c r="E790" s="430"/>
      <c r="F790" s="430"/>
      <c r="G790" s="430"/>
      <c r="H790" s="431"/>
    </row>
    <row r="791" spans="1:8" ht="15" customHeight="1">
      <c r="A791" s="307">
        <v>8129</v>
      </c>
      <c r="B791" s="430" t="s">
        <v>4105</v>
      </c>
      <c r="C791" s="430"/>
      <c r="D791" s="430"/>
      <c r="E791" s="430"/>
      <c r="F791" s="430"/>
      <c r="G791" s="430"/>
      <c r="H791" s="431"/>
    </row>
    <row r="792" spans="1:8" ht="15" customHeight="1">
      <c r="A792" s="307">
        <v>8130</v>
      </c>
      <c r="B792" s="430" t="s">
        <v>4106</v>
      </c>
      <c r="C792" s="430"/>
      <c r="D792" s="430"/>
      <c r="E792" s="430"/>
      <c r="F792" s="430"/>
      <c r="G792" s="430"/>
      <c r="H792" s="431"/>
    </row>
    <row r="793" spans="1:8" ht="15" customHeight="1">
      <c r="A793" s="307">
        <v>8211</v>
      </c>
      <c r="B793" s="430" t="s">
        <v>4107</v>
      </c>
      <c r="C793" s="430"/>
      <c r="D793" s="430"/>
      <c r="E793" s="430"/>
      <c r="F793" s="430"/>
      <c r="G793" s="430"/>
      <c r="H793" s="431"/>
    </row>
    <row r="794" spans="1:8" ht="15" customHeight="1">
      <c r="A794" s="307">
        <v>8219</v>
      </c>
      <c r="B794" s="430" t="s">
        <v>4108</v>
      </c>
      <c r="C794" s="430"/>
      <c r="D794" s="430"/>
      <c r="E794" s="430"/>
      <c r="F794" s="430"/>
      <c r="G794" s="430"/>
      <c r="H794" s="431"/>
    </row>
    <row r="795" spans="1:8" ht="15" customHeight="1">
      <c r="A795" s="307">
        <v>8220</v>
      </c>
      <c r="B795" s="430" t="s">
        <v>4109</v>
      </c>
      <c r="C795" s="430"/>
      <c r="D795" s="430"/>
      <c r="E795" s="430"/>
      <c r="F795" s="430"/>
      <c r="G795" s="430"/>
      <c r="H795" s="431"/>
    </row>
    <row r="796" spans="1:8" ht="15" customHeight="1">
      <c r="A796" s="307">
        <v>8230</v>
      </c>
      <c r="B796" s="430" t="s">
        <v>4110</v>
      </c>
      <c r="C796" s="430"/>
      <c r="D796" s="430"/>
      <c r="E796" s="430"/>
      <c r="F796" s="430"/>
      <c r="G796" s="430"/>
      <c r="H796" s="431"/>
    </row>
    <row r="797" spans="1:8" ht="15" customHeight="1">
      <c r="A797" s="307">
        <v>8291</v>
      </c>
      <c r="B797" s="430" t="s">
        <v>4111</v>
      </c>
      <c r="C797" s="430"/>
      <c r="D797" s="430"/>
      <c r="E797" s="430"/>
      <c r="F797" s="430"/>
      <c r="G797" s="430"/>
      <c r="H797" s="431"/>
    </row>
    <row r="798" spans="1:8" ht="15" customHeight="1">
      <c r="A798" s="307">
        <v>8292</v>
      </c>
      <c r="B798" s="430" t="s">
        <v>4112</v>
      </c>
      <c r="C798" s="430"/>
      <c r="D798" s="430"/>
      <c r="E798" s="430"/>
      <c r="F798" s="430"/>
      <c r="G798" s="430"/>
      <c r="H798" s="431"/>
    </row>
    <row r="799" spans="1:8" ht="15" customHeight="1">
      <c r="A799" s="307">
        <v>8299</v>
      </c>
      <c r="B799" s="430" t="s">
        <v>4113</v>
      </c>
      <c r="C799" s="430"/>
      <c r="D799" s="430"/>
      <c r="E799" s="430"/>
      <c r="F799" s="430"/>
      <c r="G799" s="430"/>
      <c r="H799" s="431"/>
    </row>
    <row r="800" spans="1:8" ht="15" customHeight="1">
      <c r="A800" s="307">
        <v>8411</v>
      </c>
      <c r="B800" s="430" t="s">
        <v>4114</v>
      </c>
      <c r="C800" s="430"/>
      <c r="D800" s="430"/>
      <c r="E800" s="430"/>
      <c r="F800" s="430"/>
      <c r="G800" s="430"/>
      <c r="H800" s="431"/>
    </row>
    <row r="801" spans="1:8" ht="24.75" customHeight="1">
      <c r="A801" s="307">
        <v>8412</v>
      </c>
      <c r="B801" s="430" t="s">
        <v>4115</v>
      </c>
      <c r="C801" s="430"/>
      <c r="D801" s="430"/>
      <c r="E801" s="430"/>
      <c r="F801" s="430"/>
      <c r="G801" s="430"/>
      <c r="H801" s="431"/>
    </row>
    <row r="802" spans="1:8" ht="15" customHeight="1">
      <c r="A802" s="307">
        <v>8413</v>
      </c>
      <c r="B802" s="430" t="s">
        <v>4116</v>
      </c>
      <c r="C802" s="430"/>
      <c r="D802" s="430"/>
      <c r="E802" s="430"/>
      <c r="F802" s="430"/>
      <c r="G802" s="430"/>
      <c r="H802" s="431"/>
    </row>
    <row r="803" spans="1:8" ht="15" customHeight="1">
      <c r="A803" s="307">
        <v>8421</v>
      </c>
      <c r="B803" s="430" t="s">
        <v>2368</v>
      </c>
      <c r="C803" s="430"/>
      <c r="D803" s="430"/>
      <c r="E803" s="430"/>
      <c r="F803" s="430"/>
      <c r="G803" s="430"/>
      <c r="H803" s="431"/>
    </row>
    <row r="804" spans="1:8" ht="15" customHeight="1">
      <c r="A804" s="307">
        <v>8422</v>
      </c>
      <c r="B804" s="430" t="s">
        <v>4117</v>
      </c>
      <c r="C804" s="430"/>
      <c r="D804" s="430"/>
      <c r="E804" s="430"/>
      <c r="F804" s="430"/>
      <c r="G804" s="430"/>
      <c r="H804" s="431"/>
    </row>
    <row r="805" spans="1:8" ht="15" customHeight="1">
      <c r="A805" s="307">
        <v>8423</v>
      </c>
      <c r="B805" s="430" t="s">
        <v>4118</v>
      </c>
      <c r="C805" s="430"/>
      <c r="D805" s="430"/>
      <c r="E805" s="430"/>
      <c r="F805" s="430"/>
      <c r="G805" s="430"/>
      <c r="H805" s="431"/>
    </row>
    <row r="806" spans="1:8" ht="15" customHeight="1">
      <c r="A806" s="307">
        <v>8424</v>
      </c>
      <c r="B806" s="430" t="s">
        <v>4119</v>
      </c>
      <c r="C806" s="430"/>
      <c r="D806" s="430"/>
      <c r="E806" s="430"/>
      <c r="F806" s="430"/>
      <c r="G806" s="430"/>
      <c r="H806" s="431"/>
    </row>
    <row r="807" spans="1:8" ht="15" customHeight="1">
      <c r="A807" s="307">
        <v>8425</v>
      </c>
      <c r="B807" s="430" t="s">
        <v>4120</v>
      </c>
      <c r="C807" s="430"/>
      <c r="D807" s="430"/>
      <c r="E807" s="430"/>
      <c r="F807" s="430"/>
      <c r="G807" s="430"/>
      <c r="H807" s="431"/>
    </row>
    <row r="808" spans="1:8" ht="15" customHeight="1">
      <c r="A808" s="307">
        <v>8430</v>
      </c>
      <c r="B808" s="430" t="s">
        <v>4121</v>
      </c>
      <c r="C808" s="430"/>
      <c r="D808" s="430"/>
      <c r="E808" s="430"/>
      <c r="F808" s="430"/>
      <c r="G808" s="430"/>
      <c r="H808" s="431"/>
    </row>
    <row r="809" spans="1:8" ht="15" customHeight="1">
      <c r="A809" s="307">
        <v>8510</v>
      </c>
      <c r="B809" s="430" t="s">
        <v>2562</v>
      </c>
      <c r="C809" s="430"/>
      <c r="D809" s="430"/>
      <c r="E809" s="430"/>
      <c r="F809" s="430"/>
      <c r="G809" s="430"/>
      <c r="H809" s="431"/>
    </row>
    <row r="810" spans="1:8" ht="15" customHeight="1">
      <c r="A810" s="307">
        <v>8520</v>
      </c>
      <c r="B810" s="430" t="s">
        <v>2564</v>
      </c>
      <c r="C810" s="430"/>
      <c r="D810" s="430"/>
      <c r="E810" s="430"/>
      <c r="F810" s="430"/>
      <c r="G810" s="430"/>
      <c r="H810" s="431"/>
    </row>
    <row r="811" spans="1:8" ht="15" customHeight="1">
      <c r="A811" s="307">
        <v>8531</v>
      </c>
      <c r="B811" s="430" t="s">
        <v>4122</v>
      </c>
      <c r="C811" s="430"/>
      <c r="D811" s="430"/>
      <c r="E811" s="430"/>
      <c r="F811" s="430"/>
      <c r="G811" s="430"/>
      <c r="H811" s="431"/>
    </row>
    <row r="812" spans="1:8" ht="15" customHeight="1">
      <c r="A812" s="307">
        <v>8532</v>
      </c>
      <c r="B812" s="430" t="s">
        <v>4123</v>
      </c>
      <c r="C812" s="430"/>
      <c r="D812" s="430"/>
      <c r="E812" s="430"/>
      <c r="F812" s="430"/>
      <c r="G812" s="430"/>
      <c r="H812" s="431"/>
    </row>
    <row r="813" spans="1:8" ht="15" customHeight="1">
      <c r="A813" s="307">
        <v>8541</v>
      </c>
      <c r="B813" s="430" t="s">
        <v>4124</v>
      </c>
      <c r="C813" s="430"/>
      <c r="D813" s="430"/>
      <c r="E813" s="430"/>
      <c r="F813" s="430"/>
      <c r="G813" s="430"/>
      <c r="H813" s="431"/>
    </row>
    <row r="814" spans="1:8" ht="15" customHeight="1">
      <c r="A814" s="307">
        <v>8542</v>
      </c>
      <c r="B814" s="430" t="s">
        <v>4125</v>
      </c>
      <c r="C814" s="430"/>
      <c r="D814" s="430"/>
      <c r="E814" s="430"/>
      <c r="F814" s="430"/>
      <c r="G814" s="430"/>
      <c r="H814" s="431"/>
    </row>
    <row r="815" spans="1:8" ht="15" customHeight="1">
      <c r="A815" s="307">
        <v>8551</v>
      </c>
      <c r="B815" s="430" t="s">
        <v>4126</v>
      </c>
      <c r="C815" s="430"/>
      <c r="D815" s="430"/>
      <c r="E815" s="430"/>
      <c r="F815" s="430"/>
      <c r="G815" s="430"/>
      <c r="H815" s="431"/>
    </row>
    <row r="816" spans="1:8" ht="15" customHeight="1">
      <c r="A816" s="307">
        <v>8552</v>
      </c>
      <c r="B816" s="430" t="s">
        <v>4127</v>
      </c>
      <c r="C816" s="430"/>
      <c r="D816" s="430"/>
      <c r="E816" s="430"/>
      <c r="F816" s="430"/>
      <c r="G816" s="430"/>
      <c r="H816" s="431"/>
    </row>
    <row r="817" spans="1:8" ht="15" customHeight="1">
      <c r="A817" s="307">
        <v>8553</v>
      </c>
      <c r="B817" s="430" t="s">
        <v>4128</v>
      </c>
      <c r="C817" s="430"/>
      <c r="D817" s="430"/>
      <c r="E817" s="430"/>
      <c r="F817" s="430"/>
      <c r="G817" s="430"/>
      <c r="H817" s="431"/>
    </row>
    <row r="818" spans="1:8" ht="15" customHeight="1">
      <c r="A818" s="307">
        <v>8559</v>
      </c>
      <c r="B818" s="430" t="s">
        <v>4129</v>
      </c>
      <c r="C818" s="430"/>
      <c r="D818" s="430"/>
      <c r="E818" s="430"/>
      <c r="F818" s="430"/>
      <c r="G818" s="430"/>
      <c r="H818" s="431"/>
    </row>
    <row r="819" spans="1:8" ht="15" customHeight="1">
      <c r="A819" s="307">
        <v>8560</v>
      </c>
      <c r="B819" s="430" t="s">
        <v>4130</v>
      </c>
      <c r="C819" s="430"/>
      <c r="D819" s="430"/>
      <c r="E819" s="430"/>
      <c r="F819" s="430"/>
      <c r="G819" s="430"/>
      <c r="H819" s="431"/>
    </row>
    <row r="820" spans="1:8" ht="15" customHeight="1">
      <c r="A820" s="307">
        <v>8610</v>
      </c>
      <c r="B820" s="430" t="s">
        <v>4131</v>
      </c>
      <c r="C820" s="430"/>
      <c r="D820" s="430"/>
      <c r="E820" s="430"/>
      <c r="F820" s="430"/>
      <c r="G820" s="430"/>
      <c r="H820" s="431"/>
    </row>
    <row r="821" spans="1:8" ht="15" customHeight="1">
      <c r="A821" s="307">
        <v>8621</v>
      </c>
      <c r="B821" s="430" t="s">
        <v>4132</v>
      </c>
      <c r="C821" s="430"/>
      <c r="D821" s="430"/>
      <c r="E821" s="430"/>
      <c r="F821" s="430"/>
      <c r="G821" s="430"/>
      <c r="H821" s="431"/>
    </row>
    <row r="822" spans="1:8" ht="15" customHeight="1">
      <c r="A822" s="307">
        <v>8622</v>
      </c>
      <c r="B822" s="430" t="s">
        <v>4133</v>
      </c>
      <c r="C822" s="430"/>
      <c r="D822" s="430"/>
      <c r="E822" s="430"/>
      <c r="F822" s="430"/>
      <c r="G822" s="430"/>
      <c r="H822" s="431"/>
    </row>
    <row r="823" spans="1:8" ht="15" customHeight="1">
      <c r="A823" s="307">
        <v>8623</v>
      </c>
      <c r="B823" s="430" t="s">
        <v>4134</v>
      </c>
      <c r="C823" s="430"/>
      <c r="D823" s="430"/>
      <c r="E823" s="430"/>
      <c r="F823" s="430"/>
      <c r="G823" s="430"/>
      <c r="H823" s="431"/>
    </row>
    <row r="824" spans="1:8" ht="15" customHeight="1">
      <c r="A824" s="307">
        <v>8690</v>
      </c>
      <c r="B824" s="430" t="s">
        <v>4135</v>
      </c>
      <c r="C824" s="430"/>
      <c r="D824" s="430"/>
      <c r="E824" s="430"/>
      <c r="F824" s="430"/>
      <c r="G824" s="430"/>
      <c r="H824" s="431"/>
    </row>
    <row r="825" spans="1:8" ht="15" customHeight="1">
      <c r="A825" s="307">
        <v>8710</v>
      </c>
      <c r="B825" s="430" t="s">
        <v>4136</v>
      </c>
      <c r="C825" s="430"/>
      <c r="D825" s="430"/>
      <c r="E825" s="430"/>
      <c r="F825" s="430"/>
      <c r="G825" s="430"/>
      <c r="H825" s="431"/>
    </row>
    <row r="826" spans="1:8" ht="24.75" customHeight="1">
      <c r="A826" s="307">
        <v>8720</v>
      </c>
      <c r="B826" s="430" t="s">
        <v>4137</v>
      </c>
      <c r="C826" s="430"/>
      <c r="D826" s="430"/>
      <c r="E826" s="430"/>
      <c r="F826" s="430"/>
      <c r="G826" s="430"/>
      <c r="H826" s="431"/>
    </row>
    <row r="827" spans="1:8" ht="15" customHeight="1">
      <c r="A827" s="307">
        <v>8730</v>
      </c>
      <c r="B827" s="430" t="s">
        <v>4138</v>
      </c>
      <c r="C827" s="430"/>
      <c r="D827" s="430"/>
      <c r="E827" s="430"/>
      <c r="F827" s="430"/>
      <c r="G827" s="430"/>
      <c r="H827" s="431"/>
    </row>
    <row r="828" spans="1:8" ht="15" customHeight="1">
      <c r="A828" s="307">
        <v>8790</v>
      </c>
      <c r="B828" s="430" t="s">
        <v>4139</v>
      </c>
      <c r="C828" s="430"/>
      <c r="D828" s="430"/>
      <c r="E828" s="430"/>
      <c r="F828" s="430"/>
      <c r="G828" s="430"/>
      <c r="H828" s="431"/>
    </row>
    <row r="829" spans="1:8" ht="15" customHeight="1">
      <c r="A829" s="307">
        <v>8810</v>
      </c>
      <c r="B829" s="430" t="s">
        <v>4140</v>
      </c>
      <c r="C829" s="430"/>
      <c r="D829" s="430"/>
      <c r="E829" s="430"/>
      <c r="F829" s="430"/>
      <c r="G829" s="430"/>
      <c r="H829" s="431"/>
    </row>
    <row r="830" spans="1:8" ht="15" customHeight="1">
      <c r="A830" s="307">
        <v>8891</v>
      </c>
      <c r="B830" s="430" t="s">
        <v>4141</v>
      </c>
      <c r="C830" s="430"/>
      <c r="D830" s="430"/>
      <c r="E830" s="430"/>
      <c r="F830" s="430"/>
      <c r="G830" s="430"/>
      <c r="H830" s="431"/>
    </row>
    <row r="831" spans="1:8" ht="15" customHeight="1">
      <c r="A831" s="307">
        <v>8899</v>
      </c>
      <c r="B831" s="430" t="s">
        <v>4142</v>
      </c>
      <c r="C831" s="430"/>
      <c r="D831" s="430"/>
      <c r="E831" s="430"/>
      <c r="F831" s="430"/>
      <c r="G831" s="430"/>
      <c r="H831" s="431"/>
    </row>
    <row r="832" spans="1:8" ht="15" customHeight="1">
      <c r="A832" s="307">
        <v>9001</v>
      </c>
      <c r="B832" s="430" t="s">
        <v>4143</v>
      </c>
      <c r="C832" s="430"/>
      <c r="D832" s="430"/>
      <c r="E832" s="430"/>
      <c r="F832" s="430"/>
      <c r="G832" s="430"/>
      <c r="H832" s="431"/>
    </row>
    <row r="833" spans="1:8" ht="15" customHeight="1">
      <c r="A833" s="307">
        <v>9002</v>
      </c>
      <c r="B833" s="430" t="s">
        <v>4144</v>
      </c>
      <c r="C833" s="430"/>
      <c r="D833" s="430"/>
      <c r="E833" s="430"/>
      <c r="F833" s="430"/>
      <c r="G833" s="430"/>
      <c r="H833" s="431"/>
    </row>
    <row r="834" spans="1:8" ht="15" customHeight="1">
      <c r="A834" s="307">
        <v>9003</v>
      </c>
      <c r="B834" s="430" t="s">
        <v>4145</v>
      </c>
      <c r="C834" s="430"/>
      <c r="D834" s="430"/>
      <c r="E834" s="430"/>
      <c r="F834" s="430"/>
      <c r="G834" s="430"/>
      <c r="H834" s="431"/>
    </row>
    <row r="835" spans="1:8" ht="15" customHeight="1">
      <c r="A835" s="307">
        <v>9004</v>
      </c>
      <c r="B835" s="430" t="s">
        <v>4146</v>
      </c>
      <c r="C835" s="430"/>
      <c r="D835" s="430"/>
      <c r="E835" s="430"/>
      <c r="F835" s="430"/>
      <c r="G835" s="430"/>
      <c r="H835" s="431"/>
    </row>
    <row r="836" spans="1:8" ht="15" customHeight="1">
      <c r="A836" s="307">
        <v>9101</v>
      </c>
      <c r="B836" s="430" t="s">
        <v>4147</v>
      </c>
      <c r="C836" s="430"/>
      <c r="D836" s="430"/>
      <c r="E836" s="430"/>
      <c r="F836" s="430"/>
      <c r="G836" s="430"/>
      <c r="H836" s="431"/>
    </row>
    <row r="837" spans="1:8" ht="15" customHeight="1">
      <c r="A837" s="307">
        <v>9102</v>
      </c>
      <c r="B837" s="430" t="s">
        <v>4148</v>
      </c>
      <c r="C837" s="430"/>
      <c r="D837" s="430"/>
      <c r="E837" s="430"/>
      <c r="F837" s="430"/>
      <c r="G837" s="430"/>
      <c r="H837" s="431"/>
    </row>
    <row r="838" spans="1:8" ht="15" customHeight="1">
      <c r="A838" s="307">
        <v>9103</v>
      </c>
      <c r="B838" s="430" t="s">
        <v>4149</v>
      </c>
      <c r="C838" s="430"/>
      <c r="D838" s="430"/>
      <c r="E838" s="430"/>
      <c r="F838" s="430"/>
      <c r="G838" s="430"/>
      <c r="H838" s="431"/>
    </row>
    <row r="839" spans="1:8" ht="15" customHeight="1">
      <c r="A839" s="307">
        <v>9104</v>
      </c>
      <c r="B839" s="430" t="s">
        <v>4150</v>
      </c>
      <c r="C839" s="430"/>
      <c r="D839" s="430"/>
      <c r="E839" s="430"/>
      <c r="F839" s="430"/>
      <c r="G839" s="430"/>
      <c r="H839" s="431"/>
    </row>
    <row r="840" spans="1:8" ht="15" customHeight="1">
      <c r="A840" s="307">
        <v>9200</v>
      </c>
      <c r="B840" s="430" t="s">
        <v>4151</v>
      </c>
      <c r="C840" s="430"/>
      <c r="D840" s="430"/>
      <c r="E840" s="430"/>
      <c r="F840" s="430"/>
      <c r="G840" s="430"/>
      <c r="H840" s="431"/>
    </row>
    <row r="841" spans="1:8" ht="15" customHeight="1">
      <c r="A841" s="307">
        <v>9311</v>
      </c>
      <c r="B841" s="430" t="s">
        <v>4152</v>
      </c>
      <c r="C841" s="430"/>
      <c r="D841" s="430"/>
      <c r="E841" s="430"/>
      <c r="F841" s="430"/>
      <c r="G841" s="430"/>
      <c r="H841" s="431"/>
    </row>
    <row r="842" spans="1:8" ht="15" customHeight="1">
      <c r="A842" s="307">
        <v>9312</v>
      </c>
      <c r="B842" s="430" t="s">
        <v>4153</v>
      </c>
      <c r="C842" s="430"/>
      <c r="D842" s="430"/>
      <c r="E842" s="430"/>
      <c r="F842" s="430"/>
      <c r="G842" s="430"/>
      <c r="H842" s="431"/>
    </row>
    <row r="843" spans="1:8" ht="15" customHeight="1">
      <c r="A843" s="307">
        <v>9313</v>
      </c>
      <c r="B843" s="430" t="s">
        <v>4154</v>
      </c>
      <c r="C843" s="430"/>
      <c r="D843" s="430"/>
      <c r="E843" s="430"/>
      <c r="F843" s="430"/>
      <c r="G843" s="430"/>
      <c r="H843" s="431"/>
    </row>
    <row r="844" spans="1:8" ht="15" customHeight="1">
      <c r="A844" s="307">
        <v>9319</v>
      </c>
      <c r="B844" s="430" t="s">
        <v>4155</v>
      </c>
      <c r="C844" s="430"/>
      <c r="D844" s="430"/>
      <c r="E844" s="430"/>
      <c r="F844" s="430"/>
      <c r="G844" s="430"/>
      <c r="H844" s="431"/>
    </row>
    <row r="845" spans="1:8" ht="15" customHeight="1">
      <c r="A845" s="307">
        <v>9321</v>
      </c>
      <c r="B845" s="430" t="s">
        <v>4156</v>
      </c>
      <c r="C845" s="430"/>
      <c r="D845" s="430"/>
      <c r="E845" s="430"/>
      <c r="F845" s="430"/>
      <c r="G845" s="430"/>
      <c r="H845" s="431"/>
    </row>
    <row r="846" spans="1:8" ht="15" customHeight="1">
      <c r="A846" s="307">
        <v>9329</v>
      </c>
      <c r="B846" s="430" t="s">
        <v>4157</v>
      </c>
      <c r="C846" s="430"/>
      <c r="D846" s="430"/>
      <c r="E846" s="430"/>
      <c r="F846" s="430"/>
      <c r="G846" s="430"/>
      <c r="H846" s="431"/>
    </row>
    <row r="847" spans="1:8" ht="15" customHeight="1">
      <c r="A847" s="307">
        <v>9411</v>
      </c>
      <c r="B847" s="430" t="s">
        <v>4158</v>
      </c>
      <c r="C847" s="430"/>
      <c r="D847" s="430"/>
      <c r="E847" s="430"/>
      <c r="F847" s="430"/>
      <c r="G847" s="430"/>
      <c r="H847" s="431"/>
    </row>
    <row r="848" spans="1:8" ht="15" customHeight="1">
      <c r="A848" s="307">
        <v>9412</v>
      </c>
      <c r="B848" s="430" t="s">
        <v>4159</v>
      </c>
      <c r="C848" s="430"/>
      <c r="D848" s="430"/>
      <c r="E848" s="430"/>
      <c r="F848" s="430"/>
      <c r="G848" s="430"/>
      <c r="H848" s="431"/>
    </row>
    <row r="849" spans="1:8" ht="15" customHeight="1">
      <c r="A849" s="307">
        <v>9420</v>
      </c>
      <c r="B849" s="430" t="s">
        <v>4160</v>
      </c>
      <c r="C849" s="430"/>
      <c r="D849" s="430"/>
      <c r="E849" s="430"/>
      <c r="F849" s="430"/>
      <c r="G849" s="430"/>
      <c r="H849" s="431"/>
    </row>
    <row r="850" spans="1:8" ht="15" customHeight="1">
      <c r="A850" s="307">
        <v>9491</v>
      </c>
      <c r="B850" s="430" t="s">
        <v>4161</v>
      </c>
      <c r="C850" s="430"/>
      <c r="D850" s="430"/>
      <c r="E850" s="430"/>
      <c r="F850" s="430"/>
      <c r="G850" s="430"/>
      <c r="H850" s="431"/>
    </row>
    <row r="851" spans="1:8" ht="15" customHeight="1">
      <c r="A851" s="307">
        <v>9492</v>
      </c>
      <c r="B851" s="430" t="s">
        <v>4162</v>
      </c>
      <c r="C851" s="430"/>
      <c r="D851" s="430"/>
      <c r="E851" s="430"/>
      <c r="F851" s="430"/>
      <c r="G851" s="430"/>
      <c r="H851" s="431"/>
    </row>
    <row r="852" spans="1:8" ht="15" customHeight="1">
      <c r="A852" s="307">
        <v>9499</v>
      </c>
      <c r="B852" s="430" t="s">
        <v>4163</v>
      </c>
      <c r="C852" s="430"/>
      <c r="D852" s="430"/>
      <c r="E852" s="430"/>
      <c r="F852" s="430"/>
      <c r="G852" s="430"/>
      <c r="H852" s="431"/>
    </row>
    <row r="853" spans="1:8" ht="15" customHeight="1">
      <c r="A853" s="307">
        <v>9511</v>
      </c>
      <c r="B853" s="430" t="s">
        <v>4164</v>
      </c>
      <c r="C853" s="430"/>
      <c r="D853" s="430"/>
      <c r="E853" s="430"/>
      <c r="F853" s="430"/>
      <c r="G853" s="430"/>
      <c r="H853" s="431"/>
    </row>
    <row r="854" spans="1:8" ht="15" customHeight="1">
      <c r="A854" s="307">
        <v>9512</v>
      </c>
      <c r="B854" s="430" t="s">
        <v>4165</v>
      </c>
      <c r="C854" s="430"/>
      <c r="D854" s="430"/>
      <c r="E854" s="430"/>
      <c r="F854" s="430"/>
      <c r="G854" s="430"/>
      <c r="H854" s="431"/>
    </row>
    <row r="855" spans="1:8" ht="15" customHeight="1">
      <c r="A855" s="307">
        <v>9521</v>
      </c>
      <c r="B855" s="430" t="s">
        <v>4166</v>
      </c>
      <c r="C855" s="430"/>
      <c r="D855" s="430"/>
      <c r="E855" s="430"/>
      <c r="F855" s="430"/>
      <c r="G855" s="430"/>
      <c r="H855" s="431"/>
    </row>
    <row r="856" spans="1:8" ht="15" customHeight="1">
      <c r="A856" s="307">
        <v>9522</v>
      </c>
      <c r="B856" s="430" t="s">
        <v>4167</v>
      </c>
      <c r="C856" s="430"/>
      <c r="D856" s="430"/>
      <c r="E856" s="430"/>
      <c r="F856" s="430"/>
      <c r="G856" s="430"/>
      <c r="H856" s="431"/>
    </row>
    <row r="857" spans="1:8" ht="15" customHeight="1">
      <c r="A857" s="307">
        <v>9523</v>
      </c>
      <c r="B857" s="430" t="s">
        <v>4168</v>
      </c>
      <c r="C857" s="430"/>
      <c r="D857" s="430"/>
      <c r="E857" s="430"/>
      <c r="F857" s="430"/>
      <c r="G857" s="430"/>
      <c r="H857" s="431"/>
    </row>
    <row r="858" spans="1:8" ht="15" customHeight="1">
      <c r="A858" s="307">
        <v>9524</v>
      </c>
      <c r="B858" s="430" t="s">
        <v>4169</v>
      </c>
      <c r="C858" s="430"/>
      <c r="D858" s="430"/>
      <c r="E858" s="430"/>
      <c r="F858" s="430"/>
      <c r="G858" s="430"/>
      <c r="H858" s="431"/>
    </row>
    <row r="859" spans="1:8" ht="15" customHeight="1">
      <c r="A859" s="307">
        <v>9525</v>
      </c>
      <c r="B859" s="430" t="s">
        <v>4170</v>
      </c>
      <c r="C859" s="430"/>
      <c r="D859" s="430"/>
      <c r="E859" s="430"/>
      <c r="F859" s="430"/>
      <c r="G859" s="430"/>
      <c r="H859" s="431"/>
    </row>
    <row r="860" spans="1:8" ht="15" customHeight="1">
      <c r="A860" s="307">
        <v>9529</v>
      </c>
      <c r="B860" s="430" t="s">
        <v>4171</v>
      </c>
      <c r="C860" s="430"/>
      <c r="D860" s="430"/>
      <c r="E860" s="430"/>
      <c r="F860" s="430"/>
      <c r="G860" s="430"/>
      <c r="H860" s="431"/>
    </row>
    <row r="861" spans="1:8" ht="15" customHeight="1">
      <c r="A861" s="307">
        <v>9601</v>
      </c>
      <c r="B861" s="430" t="s">
        <v>4172</v>
      </c>
      <c r="C861" s="430"/>
      <c r="D861" s="430"/>
      <c r="E861" s="430"/>
      <c r="F861" s="430"/>
      <c r="G861" s="430"/>
      <c r="H861" s="431"/>
    </row>
    <row r="862" spans="1:8" ht="15" customHeight="1">
      <c r="A862" s="307">
        <v>9602</v>
      </c>
      <c r="B862" s="430" t="s">
        <v>4173</v>
      </c>
      <c r="C862" s="430"/>
      <c r="D862" s="430"/>
      <c r="E862" s="430"/>
      <c r="F862" s="430"/>
      <c r="G862" s="430"/>
      <c r="H862" s="431"/>
    </row>
    <row r="863" spans="1:8" ht="15" customHeight="1">
      <c r="A863" s="307">
        <v>9603</v>
      </c>
      <c r="B863" s="430" t="s">
        <v>4174</v>
      </c>
      <c r="C863" s="430"/>
      <c r="D863" s="430"/>
      <c r="E863" s="430"/>
      <c r="F863" s="430"/>
      <c r="G863" s="430"/>
      <c r="H863" s="431"/>
    </row>
    <row r="864" spans="1:8" ht="15" customHeight="1">
      <c r="A864" s="307">
        <v>9604</v>
      </c>
      <c r="B864" s="430" t="s">
        <v>4175</v>
      </c>
      <c r="C864" s="430"/>
      <c r="D864" s="430"/>
      <c r="E864" s="430"/>
      <c r="F864" s="430"/>
      <c r="G864" s="430"/>
      <c r="H864" s="431"/>
    </row>
    <row r="865" spans="1:8" ht="15" customHeight="1">
      <c r="A865" s="307">
        <v>9609</v>
      </c>
      <c r="B865" s="430" t="s">
        <v>4176</v>
      </c>
      <c r="C865" s="430"/>
      <c r="D865" s="430"/>
      <c r="E865" s="430"/>
      <c r="F865" s="430"/>
      <c r="G865" s="430"/>
      <c r="H865" s="431"/>
    </row>
    <row r="866" spans="1:8" ht="15" customHeight="1">
      <c r="A866" s="307">
        <v>9700</v>
      </c>
      <c r="B866" s="430" t="s">
        <v>4177</v>
      </c>
      <c r="C866" s="430"/>
      <c r="D866" s="430"/>
      <c r="E866" s="430"/>
      <c r="F866" s="430"/>
      <c r="G866" s="430"/>
      <c r="H866" s="431"/>
    </row>
    <row r="867" spans="1:8" ht="15" customHeight="1">
      <c r="A867" s="307">
        <v>9810</v>
      </c>
      <c r="B867" s="430" t="s">
        <v>4178</v>
      </c>
      <c r="C867" s="430"/>
      <c r="D867" s="430"/>
      <c r="E867" s="430"/>
      <c r="F867" s="430"/>
      <c r="G867" s="430"/>
      <c r="H867" s="431"/>
    </row>
    <row r="868" spans="1:8" ht="15" customHeight="1">
      <c r="A868" s="307">
        <v>9820</v>
      </c>
      <c r="B868" s="430" t="s">
        <v>4179</v>
      </c>
      <c r="C868" s="430"/>
      <c r="D868" s="430"/>
      <c r="E868" s="430"/>
      <c r="F868" s="430"/>
      <c r="G868" s="430"/>
      <c r="H868" s="431"/>
    </row>
    <row r="869" spans="1:8" ht="15" customHeight="1">
      <c r="A869" s="308">
        <v>9900</v>
      </c>
      <c r="B869" s="432" t="s">
        <v>4180</v>
      </c>
      <c r="C869" s="432"/>
      <c r="D869" s="432"/>
      <c r="E869" s="432"/>
      <c r="F869" s="432"/>
      <c r="G869" s="432"/>
      <c r="H869" s="433"/>
    </row>
    <row r="870" ht="4.5"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3:B253"/>
    <mergeCell ref="C253:E253"/>
    <mergeCell ref="F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6:H866"/>
    <mergeCell ref="B867:H867"/>
    <mergeCell ref="B868:H868"/>
    <mergeCell ref="B869:H869"/>
    <mergeCell ref="B860:H860"/>
    <mergeCell ref="B861:H861"/>
    <mergeCell ref="B862:H862"/>
    <mergeCell ref="B863:H863"/>
    <mergeCell ref="B864:H864"/>
    <mergeCell ref="B865:H865"/>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dc:creator>
  <cp:keywords/>
  <dc:description/>
  <cp:lastModifiedBy>korisnik</cp:lastModifiedBy>
  <cp:lastPrinted>2019-01-31T10:04:42Z</cp:lastPrinted>
  <dcterms:created xsi:type="dcterms:W3CDTF">2019-01-31T07:51:41Z</dcterms:created>
  <dcterms:modified xsi:type="dcterms:W3CDTF">2019-02-04T11:56:33Z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